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Dotace\PROGRAMY_2023\KULTURA 2023\ZMO_19_12_2022_schvalování dotací\"/>
    </mc:Choice>
  </mc:AlternateContent>
  <bookViews>
    <workbookView xWindow="0" yWindow="0" windowWidth="28800" windowHeight="10635" tabRatio="466" activeTab="3"/>
  </bookViews>
  <sheets>
    <sheet name="K1_23" sheetId="1" r:id="rId1"/>
    <sheet name="K2_23" sheetId="2" r:id="rId2"/>
    <sheet name="K3_23" sheetId="3" r:id="rId3"/>
    <sheet name="K4_23" sheetId="4" r:id="rId4"/>
    <sheet name="K1_23_Hodnotitelé" sheetId="5" state="hidden" r:id="rId5"/>
    <sheet name="K2_23_Hodnotitelé" sheetId="6" state="hidden" r:id="rId6"/>
    <sheet name="K3_23_Hodnotitelé" sheetId="7" state="hidden" r:id="rId7"/>
    <sheet name="K4_23_Hodnotitelé" sheetId="8" state="hidden" r:id="rId8"/>
  </sheets>
  <definedNames>
    <definedName name="_xlnm.Print_Area" localSheetId="0">K1_23!$B$2:$V$12</definedName>
    <definedName name="_xlnm.Print_Area" localSheetId="4">K1_23_Hodnotitelé!$A$1:$S$10</definedName>
    <definedName name="_xlnm.Print_Area" localSheetId="1">K2_23!$B$2:$V$33</definedName>
    <definedName name="_xlnm.Print_Area" localSheetId="2">K3_23!$B$2:$T$17</definedName>
    <definedName name="_xlnm.Print_Area" localSheetId="3">K4_23!$E$2:$W$8</definedName>
  </definedNames>
  <calcPr calcId="152511"/>
</workbook>
</file>

<file path=xl/calcChain.xml><?xml version="1.0" encoding="utf-8"?>
<calcChain xmlns="http://schemas.openxmlformats.org/spreadsheetml/2006/main">
  <c r="T18" i="3" l="1"/>
  <c r="H18" i="3"/>
  <c r="G18" i="3"/>
  <c r="T9" i="4"/>
  <c r="G9" i="4"/>
  <c r="H9" i="4"/>
  <c r="V16" i="1"/>
  <c r="H16" i="1"/>
  <c r="G16" i="1"/>
  <c r="G36" i="2"/>
  <c r="H36" i="2"/>
  <c r="V6" i="2"/>
  <c r="T7" i="4" l="1"/>
  <c r="T6" i="4"/>
  <c r="T5" i="4"/>
  <c r="T8" i="3"/>
  <c r="T9" i="3"/>
  <c r="T10" i="3"/>
  <c r="T11" i="3"/>
  <c r="T7" i="3"/>
  <c r="T6" i="3"/>
  <c r="T5" i="3"/>
  <c r="V24" i="2"/>
  <c r="V25" i="2"/>
  <c r="V26" i="2"/>
  <c r="V27" i="2"/>
  <c r="V23" i="2"/>
  <c r="V13" i="2"/>
  <c r="V14" i="2"/>
  <c r="V15" i="2"/>
  <c r="V16" i="2"/>
  <c r="V17" i="2"/>
  <c r="V18" i="2"/>
  <c r="V19" i="2"/>
  <c r="V20" i="2"/>
  <c r="V21" i="2"/>
  <c r="V22" i="2"/>
  <c r="V12" i="2"/>
  <c r="V7" i="2"/>
  <c r="V8" i="2"/>
  <c r="V9" i="2"/>
  <c r="V10" i="2"/>
  <c r="V11" i="2"/>
  <c r="V5" i="2"/>
  <c r="V36" i="2" s="1"/>
  <c r="V8" i="1"/>
  <c r="V12" i="1" l="1"/>
  <c r="V11" i="1"/>
  <c r="V10" i="1"/>
  <c r="V9" i="1"/>
  <c r="V7" i="1"/>
  <c r="V6" i="1"/>
  <c r="V5" i="1"/>
  <c r="Q6" i="4" l="1"/>
  <c r="Q7" i="4"/>
  <c r="Q5" i="4"/>
  <c r="O6" i="4"/>
  <c r="O7" i="4"/>
  <c r="O5" i="4"/>
  <c r="M6" i="4"/>
  <c r="M7" i="4"/>
  <c r="M5" i="4"/>
  <c r="Q13" i="3"/>
  <c r="Q7" i="3"/>
  <c r="Q16" i="3"/>
  <c r="Q12" i="3"/>
  <c r="Q10" i="3"/>
  <c r="Q6" i="3"/>
  <c r="Q15" i="3"/>
  <c r="Q11" i="3"/>
  <c r="Q9" i="3"/>
  <c r="Q5" i="3"/>
  <c r="Q8" i="3"/>
  <c r="Q14" i="3"/>
  <c r="O13" i="3"/>
  <c r="O7" i="3"/>
  <c r="O16" i="3"/>
  <c r="O12" i="3"/>
  <c r="O10" i="3"/>
  <c r="O6" i="3"/>
  <c r="O15" i="3"/>
  <c r="O11" i="3"/>
  <c r="O9" i="3"/>
  <c r="O5" i="3"/>
  <c r="O8" i="3"/>
  <c r="O14" i="3"/>
  <c r="M13" i="3"/>
  <c r="M7" i="3"/>
  <c r="M16" i="3"/>
  <c r="M12" i="3"/>
  <c r="M10" i="3"/>
  <c r="M6" i="3"/>
  <c r="M15" i="3"/>
  <c r="M11" i="3"/>
  <c r="M9" i="3"/>
  <c r="M5" i="3"/>
  <c r="M8" i="3"/>
  <c r="M14" i="3"/>
  <c r="S31" i="2"/>
  <c r="S15" i="2"/>
  <c r="S16" i="2"/>
  <c r="S10" i="2"/>
  <c r="S11" i="2"/>
  <c r="S20" i="2"/>
  <c r="S24" i="2"/>
  <c r="S12" i="2"/>
  <c r="S5" i="2"/>
  <c r="S6" i="2"/>
  <c r="S23" i="2"/>
  <c r="S7" i="2"/>
  <c r="S21" i="2"/>
  <c r="S17" i="2"/>
  <c r="S22" i="2"/>
  <c r="S28" i="2"/>
  <c r="S27" i="2"/>
  <c r="S19" i="2"/>
  <c r="S26" i="2"/>
  <c r="S32" i="2"/>
  <c r="S18" i="2"/>
  <c r="S29" i="2"/>
  <c r="S33" i="2"/>
  <c r="S9" i="2"/>
  <c r="S8" i="2"/>
  <c r="S14" i="2"/>
  <c r="S13" i="2"/>
  <c r="S30" i="2"/>
  <c r="S25" i="2"/>
  <c r="Q31" i="2"/>
  <c r="Q15" i="2"/>
  <c r="Q16" i="2"/>
  <c r="Q10" i="2"/>
  <c r="Q11" i="2"/>
  <c r="Q20" i="2"/>
  <c r="Q24" i="2"/>
  <c r="Q12" i="2"/>
  <c r="Q5" i="2"/>
  <c r="Q6" i="2"/>
  <c r="Q23" i="2"/>
  <c r="Q7" i="2"/>
  <c r="Q21" i="2"/>
  <c r="Q17" i="2"/>
  <c r="Q22" i="2"/>
  <c r="Q28" i="2"/>
  <c r="Q27" i="2"/>
  <c r="Q19" i="2"/>
  <c r="Q26" i="2"/>
  <c r="Q32" i="2"/>
  <c r="Q18" i="2"/>
  <c r="Q29" i="2"/>
  <c r="Q33" i="2"/>
  <c r="Q9" i="2"/>
  <c r="Q8" i="2"/>
  <c r="Q14" i="2"/>
  <c r="Q13" i="2"/>
  <c r="Q30" i="2"/>
  <c r="Q25" i="2"/>
  <c r="O31" i="2"/>
  <c r="O15" i="2"/>
  <c r="O16" i="2"/>
  <c r="O10" i="2"/>
  <c r="O11" i="2"/>
  <c r="O20" i="2"/>
  <c r="O24" i="2"/>
  <c r="O12" i="2"/>
  <c r="O5" i="2"/>
  <c r="O6" i="2"/>
  <c r="O23" i="2"/>
  <c r="O7" i="2"/>
  <c r="O21" i="2"/>
  <c r="O17" i="2"/>
  <c r="O22" i="2"/>
  <c r="O28" i="2"/>
  <c r="O27" i="2"/>
  <c r="O19" i="2"/>
  <c r="O26" i="2"/>
  <c r="O32" i="2"/>
  <c r="O18" i="2"/>
  <c r="O29" i="2"/>
  <c r="O33" i="2"/>
  <c r="O9" i="2"/>
  <c r="O8" i="2"/>
  <c r="O14" i="2"/>
  <c r="O13" i="2"/>
  <c r="O30" i="2"/>
  <c r="O25" i="2"/>
  <c r="S9" i="1"/>
  <c r="S10" i="1"/>
  <c r="S12" i="1"/>
  <c r="S5" i="1"/>
  <c r="S6" i="1"/>
  <c r="S7" i="1"/>
  <c r="S8" i="1"/>
  <c r="S11" i="1"/>
  <c r="Q9" i="1"/>
  <c r="Q10" i="1"/>
  <c r="Q12" i="1"/>
  <c r="Q5" i="1"/>
  <c r="Q6" i="1"/>
  <c r="Q7" i="1"/>
  <c r="Q8" i="1"/>
  <c r="Q11" i="1"/>
  <c r="O9" i="1"/>
  <c r="O10" i="1"/>
  <c r="O12" i="1"/>
  <c r="O5" i="1"/>
  <c r="O6" i="1"/>
  <c r="O7" i="1"/>
  <c r="O8" i="1"/>
  <c r="O11" i="1"/>
  <c r="AQ15" i="7"/>
  <c r="AE15" i="7"/>
  <c r="S15" i="7"/>
  <c r="S8" i="7"/>
  <c r="AE8" i="7"/>
  <c r="AQ8" i="7"/>
  <c r="S19" i="6"/>
  <c r="AE19" i="6"/>
  <c r="AQ19" i="6"/>
  <c r="AQ11" i="6"/>
  <c r="AE11" i="6"/>
  <c r="S11" i="6"/>
  <c r="AE5" i="5" l="1"/>
  <c r="AQ7" i="8" l="1"/>
  <c r="AQ8" i="8"/>
  <c r="AQ6" i="8"/>
  <c r="AE7" i="8"/>
  <c r="AE8" i="8"/>
  <c r="AE6" i="8"/>
  <c r="S7" i="8"/>
  <c r="S8" i="8"/>
  <c r="S6" i="8"/>
  <c r="AQ7" i="7"/>
  <c r="AQ9" i="7"/>
  <c r="AQ10" i="7"/>
  <c r="AQ11" i="7"/>
  <c r="AQ12" i="7"/>
  <c r="AQ13" i="7"/>
  <c r="AQ14" i="7"/>
  <c r="AQ16" i="7"/>
  <c r="AQ17" i="7"/>
  <c r="AQ6" i="7"/>
  <c r="AE7" i="7"/>
  <c r="AE9" i="7"/>
  <c r="AE10" i="7"/>
  <c r="AE11" i="7"/>
  <c r="AE12" i="7"/>
  <c r="AE13" i="7"/>
  <c r="AE14" i="7"/>
  <c r="AE16" i="7"/>
  <c r="AE17" i="7"/>
  <c r="AE6" i="7"/>
  <c r="S7" i="7"/>
  <c r="S9" i="7"/>
  <c r="S10" i="7"/>
  <c r="S11" i="7"/>
  <c r="S12" i="7"/>
  <c r="S13" i="7"/>
  <c r="S14" i="7"/>
  <c r="S16" i="7"/>
  <c r="S17" i="7"/>
  <c r="S6" i="7"/>
  <c r="AQ7" i="6"/>
  <c r="AQ8" i="6"/>
  <c r="AQ9" i="6"/>
  <c r="AQ10" i="6"/>
  <c r="AQ12" i="6"/>
  <c r="AQ13" i="6"/>
  <c r="AQ14" i="6"/>
  <c r="AQ15" i="6"/>
  <c r="AQ16" i="6"/>
  <c r="AQ17" i="6"/>
  <c r="AQ18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6" i="6"/>
  <c r="AE7" i="6"/>
  <c r="AE8" i="6"/>
  <c r="AE9" i="6"/>
  <c r="AE10" i="6"/>
  <c r="AE12" i="6"/>
  <c r="AE13" i="6"/>
  <c r="AE14" i="6"/>
  <c r="AE15" i="6"/>
  <c r="AE16" i="6"/>
  <c r="AE17" i="6"/>
  <c r="AE18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6" i="6"/>
  <c r="S7" i="6"/>
  <c r="S8" i="6"/>
  <c r="S9" i="6"/>
  <c r="S10" i="6"/>
  <c r="S12" i="6"/>
  <c r="S13" i="6"/>
  <c r="S14" i="6"/>
  <c r="S15" i="6"/>
  <c r="S16" i="6"/>
  <c r="S17" i="6"/>
  <c r="S18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6" i="6"/>
  <c r="AQ6" i="5"/>
  <c r="AQ7" i="5"/>
  <c r="AQ8" i="5"/>
  <c r="AQ9" i="5"/>
  <c r="AQ10" i="5"/>
  <c r="AQ11" i="5"/>
  <c r="AQ12" i="5"/>
  <c r="AQ5" i="5"/>
  <c r="AE6" i="5"/>
  <c r="AE7" i="5"/>
  <c r="AE8" i="5"/>
  <c r="AE9" i="5"/>
  <c r="AE10" i="5"/>
  <c r="AE11" i="5"/>
  <c r="AE12" i="5"/>
  <c r="S6" i="5"/>
  <c r="S7" i="5"/>
  <c r="S8" i="5"/>
  <c r="S9" i="5"/>
  <c r="S10" i="5"/>
  <c r="S11" i="5"/>
  <c r="S12" i="5"/>
  <c r="S5" i="5"/>
  <c r="F9" i="8" l="1"/>
  <c r="G9" i="8"/>
  <c r="G18" i="7"/>
  <c r="F18" i="7"/>
  <c r="G35" i="6"/>
  <c r="F35" i="6"/>
  <c r="G13" i="5"/>
  <c r="F13" i="5"/>
  <c r="L11" i="3" l="1"/>
  <c r="N11" i="3"/>
  <c r="P11" i="3"/>
  <c r="R11" i="3"/>
  <c r="L9" i="3"/>
  <c r="N9" i="3"/>
  <c r="P9" i="3"/>
  <c r="R9" i="3"/>
  <c r="L5" i="3"/>
  <c r="N5" i="3"/>
  <c r="P5" i="3"/>
  <c r="R5" i="3"/>
  <c r="L8" i="3"/>
  <c r="N8" i="3"/>
  <c r="P8" i="3"/>
  <c r="R8" i="3"/>
  <c r="R27" i="2"/>
  <c r="L7" i="1"/>
  <c r="N7" i="1"/>
  <c r="P7" i="1"/>
  <c r="R7" i="1"/>
  <c r="T7" i="1"/>
  <c r="L8" i="1"/>
  <c r="N8" i="1"/>
  <c r="P8" i="1"/>
  <c r="R8" i="1"/>
  <c r="T8" i="1"/>
  <c r="S9" i="3" l="1"/>
  <c r="S11" i="3"/>
  <c r="S5" i="3"/>
  <c r="U8" i="1"/>
  <c r="S8" i="3"/>
  <c r="U7" i="1"/>
  <c r="N24" i="2" l="1"/>
  <c r="L12" i="2"/>
  <c r="R13" i="3" l="1"/>
  <c r="P13" i="3"/>
  <c r="N13" i="3"/>
  <c r="L13" i="3"/>
  <c r="T9" i="2"/>
  <c r="T8" i="2"/>
  <c r="T30" i="2"/>
  <c r="T33" i="2"/>
  <c r="T14" i="2"/>
  <c r="T17" i="2"/>
  <c r="R9" i="2"/>
  <c r="R8" i="2"/>
  <c r="R30" i="2"/>
  <c r="R33" i="2"/>
  <c r="R14" i="2"/>
  <c r="R17" i="2"/>
  <c r="P9" i="2"/>
  <c r="P8" i="2"/>
  <c r="P30" i="2"/>
  <c r="P33" i="2"/>
  <c r="P14" i="2"/>
  <c r="P17" i="2"/>
  <c r="N9" i="2"/>
  <c r="N8" i="2"/>
  <c r="N30" i="2"/>
  <c r="N33" i="2"/>
  <c r="N14" i="2"/>
  <c r="N17" i="2"/>
  <c r="L9" i="2"/>
  <c r="L8" i="2"/>
  <c r="L30" i="2"/>
  <c r="L33" i="2"/>
  <c r="L14" i="2"/>
  <c r="L17" i="2"/>
  <c r="U14" i="2" l="1"/>
  <c r="S13" i="3"/>
  <c r="U30" i="2"/>
  <c r="U33" i="2"/>
  <c r="U17" i="2"/>
  <c r="U8" i="2"/>
  <c r="U9" i="2"/>
  <c r="R6" i="4"/>
  <c r="P6" i="4"/>
  <c r="N6" i="4"/>
  <c r="L6" i="4"/>
  <c r="R5" i="4"/>
  <c r="P5" i="4"/>
  <c r="N5" i="4"/>
  <c r="L5" i="4"/>
  <c r="R7" i="4"/>
  <c r="P7" i="4"/>
  <c r="N7" i="4"/>
  <c r="L7" i="4"/>
  <c r="R10" i="3"/>
  <c r="P10" i="3"/>
  <c r="N10" i="3"/>
  <c r="L10" i="3"/>
  <c r="R16" i="3"/>
  <c r="P16" i="3"/>
  <c r="N16" i="3"/>
  <c r="L16" i="3"/>
  <c r="R14" i="3"/>
  <c r="P14" i="3"/>
  <c r="N14" i="3"/>
  <c r="L14" i="3"/>
  <c r="R7" i="3"/>
  <c r="P7" i="3"/>
  <c r="N7" i="3"/>
  <c r="L7" i="3"/>
  <c r="R6" i="3"/>
  <c r="P6" i="3"/>
  <c r="N6" i="3"/>
  <c r="L6" i="3"/>
  <c r="R15" i="3"/>
  <c r="P15" i="3"/>
  <c r="N15" i="3"/>
  <c r="L15" i="3"/>
  <c r="R12" i="3"/>
  <c r="P12" i="3"/>
  <c r="N12" i="3"/>
  <c r="L12" i="3"/>
  <c r="T18" i="2"/>
  <c r="T26" i="2"/>
  <c r="T29" i="2"/>
  <c r="T20" i="2"/>
  <c r="T13" i="2"/>
  <c r="T25" i="2"/>
  <c r="T31" i="2"/>
  <c r="T15" i="2"/>
  <c r="T21" i="2"/>
  <c r="T23" i="2"/>
  <c r="T22" i="2"/>
  <c r="T5" i="2"/>
  <c r="T6" i="2"/>
  <c r="T27" i="2"/>
  <c r="T28" i="2"/>
  <c r="T12" i="2"/>
  <c r="T24" i="2"/>
  <c r="T19" i="2"/>
  <c r="T10" i="2"/>
  <c r="T7" i="2"/>
  <c r="T32" i="2"/>
  <c r="T11" i="2"/>
  <c r="T16" i="2"/>
  <c r="P18" i="2"/>
  <c r="P26" i="2"/>
  <c r="P29" i="2"/>
  <c r="P20" i="2"/>
  <c r="P13" i="2"/>
  <c r="P25" i="2"/>
  <c r="P31" i="2"/>
  <c r="P15" i="2"/>
  <c r="P21" i="2"/>
  <c r="P23" i="2"/>
  <c r="P22" i="2"/>
  <c r="P5" i="2"/>
  <c r="P6" i="2"/>
  <c r="P27" i="2"/>
  <c r="P28" i="2"/>
  <c r="P12" i="2"/>
  <c r="P24" i="2"/>
  <c r="P19" i="2"/>
  <c r="P10" i="2"/>
  <c r="P7" i="2"/>
  <c r="P32" i="2"/>
  <c r="P11" i="2"/>
  <c r="R18" i="2"/>
  <c r="R26" i="2"/>
  <c r="R29" i="2"/>
  <c r="R20" i="2"/>
  <c r="R13" i="2"/>
  <c r="R25" i="2"/>
  <c r="R31" i="2"/>
  <c r="R15" i="2"/>
  <c r="R21" i="2"/>
  <c r="R23" i="2"/>
  <c r="R22" i="2"/>
  <c r="R5" i="2"/>
  <c r="R6" i="2"/>
  <c r="R28" i="2"/>
  <c r="R12" i="2"/>
  <c r="R24" i="2"/>
  <c r="R19" i="2"/>
  <c r="R10" i="2"/>
  <c r="R7" i="2"/>
  <c r="R32" i="2"/>
  <c r="R11" i="2"/>
  <c r="R16" i="2"/>
  <c r="N18" i="2"/>
  <c r="N26" i="2"/>
  <c r="N29" i="2"/>
  <c r="N20" i="2"/>
  <c r="N13" i="2"/>
  <c r="N25" i="2"/>
  <c r="N31" i="2"/>
  <c r="N15" i="2"/>
  <c r="N21" i="2"/>
  <c r="N23" i="2"/>
  <c r="N22" i="2"/>
  <c r="N5" i="2"/>
  <c r="N6" i="2"/>
  <c r="N27" i="2"/>
  <c r="N28" i="2"/>
  <c r="N12" i="2"/>
  <c r="N19" i="2"/>
  <c r="N10" i="2"/>
  <c r="N7" i="2"/>
  <c r="N32" i="2"/>
  <c r="N11" i="2"/>
  <c r="N16" i="2"/>
  <c r="L10" i="2"/>
  <c r="L7" i="2"/>
  <c r="L32" i="2"/>
  <c r="L11" i="2"/>
  <c r="L18" i="2"/>
  <c r="L26" i="2"/>
  <c r="L29" i="2"/>
  <c r="L20" i="2"/>
  <c r="L13" i="2"/>
  <c r="L25" i="2"/>
  <c r="L31" i="2"/>
  <c r="L15" i="2"/>
  <c r="L21" i="2"/>
  <c r="L23" i="2"/>
  <c r="L22" i="2"/>
  <c r="L5" i="2"/>
  <c r="L6" i="2"/>
  <c r="L27" i="2"/>
  <c r="L28" i="2"/>
  <c r="L24" i="2"/>
  <c r="L19" i="2"/>
  <c r="L16" i="2"/>
  <c r="P5" i="1"/>
  <c r="T12" i="1"/>
  <c r="T11" i="1"/>
  <c r="T10" i="1"/>
  <c r="T6" i="1"/>
  <c r="T9" i="1"/>
  <c r="R12" i="1"/>
  <c r="R11" i="1"/>
  <c r="R10" i="1"/>
  <c r="R6" i="1"/>
  <c r="R9" i="1"/>
  <c r="P12" i="1"/>
  <c r="P10" i="1"/>
  <c r="P6" i="1"/>
  <c r="P9" i="1"/>
  <c r="N12" i="1"/>
  <c r="N11" i="1"/>
  <c r="N10" i="1"/>
  <c r="N6" i="1"/>
  <c r="N9" i="1"/>
  <c r="T5" i="1"/>
  <c r="R5" i="1"/>
  <c r="N5" i="1"/>
  <c r="L12" i="1"/>
  <c r="L11" i="1"/>
  <c r="L10" i="1"/>
  <c r="L6" i="1"/>
  <c r="L9" i="1"/>
  <c r="L5" i="1"/>
  <c r="S12" i="3" l="1"/>
  <c r="S5" i="4"/>
  <c r="S7" i="4"/>
  <c r="S6" i="3"/>
  <c r="U5" i="2"/>
  <c r="U22" i="2"/>
  <c r="U6" i="1"/>
  <c r="U12" i="2"/>
  <c r="U21" i="2"/>
  <c r="U13" i="2"/>
  <c r="U26" i="2"/>
  <c r="U24" i="2"/>
  <c r="U23" i="2"/>
  <c r="U29" i="2"/>
  <c r="U11" i="2"/>
  <c r="U28" i="2"/>
  <c r="U15" i="2"/>
  <c r="U18" i="2"/>
  <c r="U27" i="2"/>
  <c r="U31" i="2"/>
  <c r="U19" i="2"/>
  <c r="U20" i="2"/>
  <c r="U7" i="2"/>
  <c r="U6" i="2"/>
  <c r="U25" i="2"/>
  <c r="U32" i="2"/>
  <c r="U10" i="2"/>
  <c r="U12" i="1"/>
  <c r="U10" i="1"/>
  <c r="U9" i="1"/>
  <c r="S7" i="3"/>
  <c r="S16" i="3"/>
  <c r="S15" i="3"/>
  <c r="S10" i="3"/>
  <c r="S6" i="4"/>
  <c r="S14" i="3"/>
  <c r="U5" i="1"/>
  <c r="P16" i="2"/>
  <c r="U16" i="2" s="1"/>
  <c r="P11" i="1"/>
  <c r="U11" i="1" s="1"/>
</calcChain>
</file>

<file path=xl/sharedStrings.xml><?xml version="1.0" encoding="utf-8"?>
<sst xmlns="http://schemas.openxmlformats.org/spreadsheetml/2006/main" count="907" uniqueCount="329">
  <si>
    <t>Číslo projektu</t>
  </si>
  <si>
    <t>Název</t>
  </si>
  <si>
    <t>Žadatel</t>
  </si>
  <si>
    <t>Identifikační číslo žadatele</t>
  </si>
  <si>
    <t>Adresa žadatele</t>
  </si>
  <si>
    <t>Požadovaná částka</t>
  </si>
  <si>
    <t>Celková částka</t>
  </si>
  <si>
    <t>Kikstart, z.s.</t>
  </si>
  <si>
    <t>04296176</t>
  </si>
  <si>
    <t>Swing Opava, z. s.</t>
  </si>
  <si>
    <t>08384789</t>
  </si>
  <si>
    <t>Dostojevského 1567/39, Opava, Jaktař (část), 74601</t>
  </si>
  <si>
    <t>Kulturně-umělecký provoz KUPE</t>
  </si>
  <si>
    <t>Vodárenská věž Opava o.p.s.</t>
  </si>
  <si>
    <t>Hradecká 646/4, Opava, Jaktař (část), 74601</t>
  </si>
  <si>
    <t>Opavská cenaJ.M.Olbricha spojená se souborem kulturních aktivit</t>
  </si>
  <si>
    <t>Za Opavu, z.s.</t>
  </si>
  <si>
    <t>Ovocná 1970/43, Opava, Jaktař (část), 74601</t>
  </si>
  <si>
    <t>Studentská unie Slezské univerzity, z.s.</t>
  </si>
  <si>
    <t>Bezručovo náměstí 1150/13, Opava, Předměstí (část), 74601</t>
  </si>
  <si>
    <t>Nepravidelné programy v KUPE</t>
  </si>
  <si>
    <t>Pravidelné programy v KUPE</t>
  </si>
  <si>
    <t>Církevní konzervatoř Německého řádu</t>
  </si>
  <si>
    <t>Beethovenova 235/1, Opava, Město, 74601</t>
  </si>
  <si>
    <t>Základní umělecká škola, Opava, příspěvková organizace</t>
  </si>
  <si>
    <t>Nádražní okruh 674/11, Opava, Město, 74601</t>
  </si>
  <si>
    <t>Spolek rodičů a přátel při Základní umělecké škole v Opavě</t>
  </si>
  <si>
    <t>Nádražní okruh 674/11, Opava, Předměstí (část), 74601</t>
  </si>
  <si>
    <t>Jindřiška Tyranová</t>
  </si>
  <si>
    <t>Pěvecký sbor Křížkovský v Opavě, zapsaný spolek</t>
  </si>
  <si>
    <t>Matiční 456/2a, Opava, Město, 74601</t>
  </si>
  <si>
    <t>Kostel sv. Janů z. s.</t>
  </si>
  <si>
    <t>Opavská 397, Hradec nad Moravicí, Hradec nad Moravicí, 74741</t>
  </si>
  <si>
    <t>Opavský filmový klub</t>
  </si>
  <si>
    <t>Holos, z.ú.</t>
  </si>
  <si>
    <t>Marie Dolanské 8/12, Opava, Vlaštovičky, 74601</t>
  </si>
  <si>
    <t>Fotímsrdcem, z.s.</t>
  </si>
  <si>
    <t>07390076</t>
  </si>
  <si>
    <t>Novosvětská 91/11, Opava, Vávrovice (část), 74773</t>
  </si>
  <si>
    <t>Martin Lecián</t>
  </si>
  <si>
    <t>Ovocná, Opava, Město, 74601</t>
  </si>
  <si>
    <t>Roses za Opavu</t>
  </si>
  <si>
    <t>Reprezentace města Opavy v debatování</t>
  </si>
  <si>
    <t>SDRUŽENÍ PŘÁTEL MENDELOVA GYMNÁZIA, z. s.</t>
  </si>
  <si>
    <t>Komenského 397/5, Opava, Město, 74601</t>
  </si>
  <si>
    <t>Kritérium 1
Počet členů</t>
  </si>
  <si>
    <t>Kritérium 2
Výše finanční spoluúčasti žadatele</t>
  </si>
  <si>
    <t>Kritérium 3 
Doložené dosavadní výstupy činnosti</t>
  </si>
  <si>
    <t>Kritérium 4
Významnost, tradice, inovativnost, přínos</t>
  </si>
  <si>
    <t>Kritérium 5
Nezbytnost požadovaných nákladů, adekvátnost položek rozpočtu</t>
  </si>
  <si>
    <t>Součet  bodů</t>
  </si>
  <si>
    <t>Body přidělené MMO</t>
  </si>
  <si>
    <t>Přepočtené body dle váhy kritéria</t>
  </si>
  <si>
    <t>váha 0,1</t>
  </si>
  <si>
    <t>váha 0,2</t>
  </si>
  <si>
    <t>váha 0,4</t>
  </si>
  <si>
    <t>váha 0,3</t>
  </si>
  <si>
    <t>Kritérium 1
Velikost cílové skupiny</t>
  </si>
  <si>
    <t>Kritérium 1
Výše finanční spoluúčasti žadatele</t>
  </si>
  <si>
    <t>Kritérium 2
Doložené dosavadní výstupy činnosti</t>
  </si>
  <si>
    <t>Kritérium 3
Významnost, tradice, inovativnost, přínos</t>
  </si>
  <si>
    <t>Kritérium 4
Nezbytnost požadovaných nákladů, adekvátnost položek rozpočtu</t>
  </si>
  <si>
    <t>Kritérium 2
Shrnutí činnosti s důrazem na poslední období</t>
  </si>
  <si>
    <t>Kritérium 3
Významnost, přínos</t>
  </si>
  <si>
    <t>Petr Urbánek</t>
  </si>
  <si>
    <t>Mendlova 24, Opava, Předměstí (část), 74601</t>
  </si>
  <si>
    <t>Bekus art style, s.r.o.</t>
  </si>
  <si>
    <t>Nákladní 32/18, Opava, Město, 74601</t>
  </si>
  <si>
    <t>Opavský country širák</t>
  </si>
  <si>
    <t>KAFRAZYL z. s.</t>
  </si>
  <si>
    <t>09743791</t>
  </si>
  <si>
    <t>Pavlovského 653/21, Opava, Jaktař (část), 74707</t>
  </si>
  <si>
    <t>OUTDOOR FILMS s.r.o.</t>
  </si>
  <si>
    <t>Smetanovo náměstí 1180/7, Ostrava, Mariánské Hory (část), 70200</t>
  </si>
  <si>
    <t>Silesia Art, z.ú.</t>
  </si>
  <si>
    <t>03587631</t>
  </si>
  <si>
    <t>Holečkova 562/11, Opava, Kylešovice, 74706</t>
  </si>
  <si>
    <t>Ondřej Hložek</t>
  </si>
  <si>
    <t>FAJER - Videoklip</t>
  </si>
  <si>
    <t>Milan Trávníček</t>
  </si>
  <si>
    <t>Krnovská 53/22, Opava, Předměstí (část), 74601</t>
  </si>
  <si>
    <t>Kritérium č. 5</t>
  </si>
  <si>
    <t>Kritérium č. 4</t>
  </si>
  <si>
    <t>Kritérium č. 3</t>
  </si>
  <si>
    <t>Pfefferová</t>
  </si>
  <si>
    <t>Feik</t>
  </si>
  <si>
    <t>Volný</t>
  </si>
  <si>
    <t>Aritmetický průměr (kritérium č. 5)</t>
  </si>
  <si>
    <t>Aritmetický průměr (kritérium č. 4)</t>
  </si>
  <si>
    <t>Aritmetický průměr (kritérium č. 3)</t>
  </si>
  <si>
    <t>Kritérium č. 2</t>
  </si>
  <si>
    <t>Aritmetický průměr (kritérium č. 2)</t>
  </si>
  <si>
    <t>2023-K1-002</t>
  </si>
  <si>
    <t>Celoroční provoz hudební zkušebny pro děti a mládež v novém podnájmu</t>
  </si>
  <si>
    <t>Budišovská 4, Opava, Kylešovice, 74706</t>
  </si>
  <si>
    <t>2023-K1-003</t>
  </si>
  <si>
    <t>Galerie Hřivnáč</t>
  </si>
  <si>
    <t>Spolek umělců. Na jedné lodi. Na jednom břehu.</t>
  </si>
  <si>
    <t>Mírová 612/23, Opava, Předměstí (část), 74601</t>
  </si>
  <si>
    <t>2023-K1-004</t>
  </si>
  <si>
    <t>Unisféra  - projekce populárně-naučných fulldome pořadů</t>
  </si>
  <si>
    <t>Slezská univerzita v Opavě</t>
  </si>
  <si>
    <t>Na Rybníčku 626/1, Opava, Předměstí (část), 74601</t>
  </si>
  <si>
    <t>2023-K1-006</t>
  </si>
  <si>
    <t>Cyklus Abonentních koncertů 2023</t>
  </si>
  <si>
    <t>2023-K1-007</t>
  </si>
  <si>
    <t>2023-K1-008</t>
  </si>
  <si>
    <t>Kino Odboj - celoroční provoz</t>
  </si>
  <si>
    <t>Postřeh z.s.</t>
  </si>
  <si>
    <t>Opavská 680, Hradec nad Moravicí, Hradec nad Moravicí, 74741</t>
  </si>
  <si>
    <t>2023-K1-009</t>
  </si>
  <si>
    <t>Podpora činnosti Opavského filmového klubu v roce 2023</t>
  </si>
  <si>
    <t>Antonína Sovy 1487/29, Opava, Kateřinky, 74705</t>
  </si>
  <si>
    <t>2023-K1-010</t>
  </si>
  <si>
    <t>2023-K2-001</t>
  </si>
  <si>
    <t>Letní swingové tančírny v Opavě</t>
  </si>
  <si>
    <t>2023-K2-002</t>
  </si>
  <si>
    <t>Hudební kiosek</t>
  </si>
  <si>
    <t>2023-K2-003</t>
  </si>
  <si>
    <t>2023-K2-004</t>
  </si>
  <si>
    <t>Vánoční koncert České mše vánoční (Zima 2023)</t>
  </si>
  <si>
    <t>2023-K2-005</t>
  </si>
  <si>
    <t>ADVENT NA ZEMĚDĚLSKÉ ŠKOLE</t>
  </si>
  <si>
    <t>Masarykova střední škola zemědělská a Vyšší odborná škola, Opava, příspěvková organizace</t>
  </si>
  <si>
    <t>Purkyňova 1654/12, Opava, Jaktař (část), 74601</t>
  </si>
  <si>
    <t>2023-K2-007</t>
  </si>
  <si>
    <t>ZUŠ Open 2023</t>
  </si>
  <si>
    <t>2023-K2-008</t>
  </si>
  <si>
    <t>Romský festival - 2. ročník</t>
  </si>
  <si>
    <t>Simona Husárová</t>
  </si>
  <si>
    <t>Pekařská 358/85, Opava, Kateřinky, 74705</t>
  </si>
  <si>
    <t>2023-K2-009</t>
  </si>
  <si>
    <t>Tattoo Session Silesia 2023</t>
  </si>
  <si>
    <t>2023-K2-011</t>
  </si>
  <si>
    <t>MEZINÁRODNÍ FESTIVAL OUTDOOROVÝCH FILMŮ - 21. ROČNÍK</t>
  </si>
  <si>
    <t>2023-K2-012</t>
  </si>
  <si>
    <t>Slunovrat Winter Edition 2023</t>
  </si>
  <si>
    <t>2023-K2-013</t>
  </si>
  <si>
    <t>Festival Slunovrat 2023</t>
  </si>
  <si>
    <t>2023-K2-014</t>
  </si>
  <si>
    <t>Dosečný věnec</t>
  </si>
  <si>
    <t>2023-K2-015</t>
  </si>
  <si>
    <t>Opavský majáles 2023</t>
  </si>
  <si>
    <t>2023-K2-016</t>
  </si>
  <si>
    <t>Hudba pro školy</t>
  </si>
  <si>
    <t>2023-K2-017</t>
  </si>
  <si>
    <t>Opavský festival Kytarová smršť 2023</t>
  </si>
  <si>
    <t>2023-K2-018</t>
  </si>
  <si>
    <t>XI. MEZINÁRODNÍ OPAVSKÝ KLAVÍRNÍ FESTIVAL „Magický klavír v proměnách času“</t>
  </si>
  <si>
    <t>2023-K2-019</t>
  </si>
  <si>
    <t>Spolupráce Pěveckého sboru MGO a ZUŠ Opava</t>
  </si>
  <si>
    <t>Mendelovo gymnázium, Opava, příspěvková organizace</t>
  </si>
  <si>
    <t>2023-K2-021</t>
  </si>
  <si>
    <t>20. Adventní koncert Opava</t>
  </si>
  <si>
    <t>2023-K2-022</t>
  </si>
  <si>
    <t>Živý kostel sv. Janů</t>
  </si>
  <si>
    <t>2023-K2-023</t>
  </si>
  <si>
    <t>Dny brazilské kultury - Karneval v Riu 2023</t>
  </si>
  <si>
    <t>2023-K2-024</t>
  </si>
  <si>
    <t>Odnikud nikam?</t>
  </si>
  <si>
    <t>2023-K2-025</t>
  </si>
  <si>
    <t>Opavská růže 2023</t>
  </si>
  <si>
    <t>Opavská 89, Velké Heraltice, Velké Heraltice, 74775</t>
  </si>
  <si>
    <t>2023-K2-026</t>
  </si>
  <si>
    <t>Multižánrový hudební festival Vlaštovské schody 2023</t>
  </si>
  <si>
    <t>2023-K2-027</t>
  </si>
  <si>
    <t>Opavské klarinetové dny</t>
  </si>
  <si>
    <t>Dům dětí a mládeže Německého řádu Opava</t>
  </si>
  <si>
    <t>09413600</t>
  </si>
  <si>
    <t>2023-K2-028</t>
  </si>
  <si>
    <t>2023-K2-029</t>
  </si>
  <si>
    <t>2023-K2-030</t>
  </si>
  <si>
    <t>Kino Odboj - filmové delegace a doprovodné akce k českým předpremiérám</t>
  </si>
  <si>
    <t>2023-K2-031</t>
  </si>
  <si>
    <t>Kino Odboj - Koncertní činnost</t>
  </si>
  <si>
    <t>2023-K2-032</t>
  </si>
  <si>
    <t>Děti seniorům</t>
  </si>
  <si>
    <t>Juvenis, z. s.</t>
  </si>
  <si>
    <t>05247608</t>
  </si>
  <si>
    <t>Husova 1992/50, Opava, Jaktař (část), 74601</t>
  </si>
  <si>
    <t>Projekty  KULTURA 2023 - K1/23</t>
  </si>
  <si>
    <t>Projekty KULTURA 2023 - K2/23</t>
  </si>
  <si>
    <t>2023-K3-001</t>
  </si>
  <si>
    <t>Blumen in Troppau - vydání básnické dvouknihy</t>
  </si>
  <si>
    <t>2023-K3-002</t>
  </si>
  <si>
    <t>Hanysové v mluveném slově</t>
  </si>
  <si>
    <t>2023-K3-003</t>
  </si>
  <si>
    <t>Nahrání alba mladé rockové kapely Bexley</t>
  </si>
  <si>
    <t>2023-K3-005</t>
  </si>
  <si>
    <t>Umělecký katalog ke 100 letům ZUŠ Opava</t>
  </si>
  <si>
    <t>2023-K3-006</t>
  </si>
  <si>
    <t>2023-K3-007</t>
  </si>
  <si>
    <t>Vydání sbírky autorské poezie</t>
  </si>
  <si>
    <t>Vladana Kašpar Fuchsová</t>
  </si>
  <si>
    <t>Selská, Opava, Vlaštovičky, 74601</t>
  </si>
  <si>
    <t>2023-K3-008</t>
  </si>
  <si>
    <t>KULTURA POMÁHÁ A SPOJUJE - Autorské album ANIMA BAND 2023</t>
  </si>
  <si>
    <t>ANIMA VIVA z. s.</t>
  </si>
  <si>
    <t>Liptovská 1045/21, Opava, Kylešovice, 74706</t>
  </si>
  <si>
    <t>2023-K3-009</t>
  </si>
  <si>
    <t>Nahrání videoklipu k písni Tak se zase skláním kapely KOFE-IN</t>
  </si>
  <si>
    <t>2023-K3-010</t>
  </si>
  <si>
    <t>Coloribus Spectacule</t>
  </si>
  <si>
    <t>David Žídek</t>
  </si>
  <si>
    <t>Švestková 13, Opava, Kylešovice, 74706</t>
  </si>
  <si>
    <t>2023-K3-011</t>
  </si>
  <si>
    <t>Druhé album kapely MY DVA TRIO</t>
  </si>
  <si>
    <t>Václav Khýr</t>
  </si>
  <si>
    <t>Mírová 108, Hněvošice, Hněvošice, 74735</t>
  </si>
  <si>
    <t>2023-K3-012</t>
  </si>
  <si>
    <t>Studiové album kapely Jarem být</t>
  </si>
  <si>
    <t>Jan Stejskal</t>
  </si>
  <si>
    <t>Švestková 9, Opava, Kylešovice, 74706</t>
  </si>
  <si>
    <t>2023-K3-013</t>
  </si>
  <si>
    <t>Tři ze Sudet: knižní vydání básnické trilogie</t>
  </si>
  <si>
    <t>Martin Kubík - Perplex</t>
  </si>
  <si>
    <t>Školní 216, Velké Heraltice, Velké Heraltice, 74775</t>
  </si>
  <si>
    <t>2023-K3-014</t>
  </si>
  <si>
    <t>Vydání CD s nahrávkami  cimbálových muzik GRUNT a Vedrovci</t>
  </si>
  <si>
    <t>Cimbálová muzika Vedrovci, z.s.</t>
  </si>
  <si>
    <t>06962564</t>
  </si>
  <si>
    <t>Edvarda Beneše 958/17, Opava, Kateřinky, 74705</t>
  </si>
  <si>
    <t>2023-K4-001</t>
  </si>
  <si>
    <t>Koncertní zájezd Pěveckého sboru Křížkovský v rámci česko-saských vzájemných vztahů</t>
  </si>
  <si>
    <t>2023-K4-006</t>
  </si>
  <si>
    <t>2023-K4-007</t>
  </si>
  <si>
    <t>Projekty KULTURA 2023 - K3/23</t>
  </si>
  <si>
    <t>Projekty KULTURA 2023 - K4/23</t>
  </si>
  <si>
    <t>NE</t>
  </si>
  <si>
    <t>ANO</t>
  </si>
  <si>
    <t>2023-K1-001</t>
  </si>
  <si>
    <t>Kulturní žně na Zemědělce</t>
  </si>
  <si>
    <t>2023-K1-005</t>
  </si>
  <si>
    <t>Hudební scéna Evžen jazz café clubu</t>
  </si>
  <si>
    <t>2023-K1-011</t>
  </si>
  <si>
    <t>Vnitroblok Gottfrei</t>
  </si>
  <si>
    <t>ID - KARTA s.r.o.</t>
  </si>
  <si>
    <t>Hlavní 21/3, Opava, Komárov, 74770</t>
  </si>
  <si>
    <t>MgA. Václav Minařík</t>
  </si>
  <si>
    <t>Krnovská 14/13, Opava, Předměstí (část), 74601</t>
  </si>
  <si>
    <t>Žádost byla vyřazena na základě nesplnění formálních náležitostí - dle čl. 4, odst. 1 programu KULTURA 2023 se jedná o neoprávněného žadatele (žadatel je příspěvkovou organizací MSK)</t>
  </si>
  <si>
    <t>2023-K2-006</t>
  </si>
  <si>
    <t>Festival Oslavy bylin</t>
  </si>
  <si>
    <t>2023-K2-020</t>
  </si>
  <si>
    <t>JAZZíček do ouška</t>
  </si>
  <si>
    <t>Jsme Yggdrasil, z.s.</t>
  </si>
  <si>
    <t>06750982</t>
  </si>
  <si>
    <t>náměstí Slezského odboje 2288/4, Opava, Jaktař (část), 74601</t>
  </si>
  <si>
    <t>2023-K4-008</t>
  </si>
  <si>
    <t>Slezské učitelky slaví a vyráží do světa</t>
  </si>
  <si>
    <t>Pěvecké sdružení slezských učitelek Opava, z.s.</t>
  </si>
  <si>
    <t>Podvihovská 100/13, Komárov, 747 70 Opava</t>
  </si>
  <si>
    <t>Horáková</t>
  </si>
  <si>
    <t>Stalmach</t>
  </si>
  <si>
    <t>Poledna</t>
  </si>
  <si>
    <t>Kořistka</t>
  </si>
  <si>
    <t>Poštolka</t>
  </si>
  <si>
    <t>Stejskal</t>
  </si>
  <si>
    <t>Graca</t>
  </si>
  <si>
    <t>Říčná</t>
  </si>
  <si>
    <t xml:space="preserve">Návrh výše dotace </t>
  </si>
  <si>
    <t>Podpořené projekty</t>
  </si>
  <si>
    <t>Důvod vyřazení žádosti</t>
  </si>
  <si>
    <t>Nepodpořené projekty</t>
  </si>
  <si>
    <t>Žádost včetně nákladového rozpočtu</t>
  </si>
  <si>
    <t>2023_K1_007.pdf</t>
  </si>
  <si>
    <t>2023_K1_008.pdf</t>
  </si>
  <si>
    <t>2023_K1_009.pdf</t>
  </si>
  <si>
    <t>2023_K1_010.pdf</t>
  </si>
  <si>
    <t>2023_K1_003.pdf</t>
  </si>
  <si>
    <t>2023_K1_004.pdf</t>
  </si>
  <si>
    <t>2023_K1_002.pdf</t>
  </si>
  <si>
    <t>2023_K1_006.pdf</t>
  </si>
  <si>
    <t xml:space="preserve">ANO </t>
  </si>
  <si>
    <t>Nepodpořené projetky</t>
  </si>
  <si>
    <t>2023_K2_012.pdf</t>
  </si>
  <si>
    <t>2023_K2_013.pdf</t>
  </si>
  <si>
    <t>2023_K2_015.pdf</t>
  </si>
  <si>
    <t>2023_K2_029.pdf</t>
  </si>
  <si>
    <t>2023_K2_028.pdf</t>
  </si>
  <si>
    <t>2023_K2_005.pdf</t>
  </si>
  <si>
    <t>2023_K2_007.pdf</t>
  </si>
  <si>
    <t>2023_K2_011.pdf</t>
  </si>
  <si>
    <t>2023_K2_031.pdf</t>
  </si>
  <si>
    <t>2023_K2_030.pdf</t>
  </si>
  <si>
    <t>2023_K2_003.pdf</t>
  </si>
  <si>
    <t>2023_K2_004.pdf</t>
  </si>
  <si>
    <t>2023_K2_017.pdf</t>
  </si>
  <si>
    <t>2023_K2_025.pdf</t>
  </si>
  <si>
    <t>2023_K2_022.pdf</t>
  </si>
  <si>
    <t>2023_K2_008.pdf</t>
  </si>
  <si>
    <t>2023_K2_016.pdf</t>
  </si>
  <si>
    <t>2023_K2_018.pdf</t>
  </si>
  <si>
    <t>2023_K2_014.pdf</t>
  </si>
  <si>
    <t>2023_K2_009.pdf</t>
  </si>
  <si>
    <t>2023_K2_001.pdf</t>
  </si>
  <si>
    <t>2023_K2_023.pdf</t>
  </si>
  <si>
    <t>2023_K2_021.pdf</t>
  </si>
  <si>
    <t>2023_K2_019.pdf</t>
  </si>
  <si>
    <t>2023_K2_026.pdf</t>
  </si>
  <si>
    <t>2023_K2_032.pdf</t>
  </si>
  <si>
    <t>2023_K2_002.pdf</t>
  </si>
  <si>
    <t>2023_K2_024.pdf</t>
  </si>
  <si>
    <t>2023_K2_027.pdf</t>
  </si>
  <si>
    <t>2023_K3_013.pdf</t>
  </si>
  <si>
    <t>2023_K3_009.pdf</t>
  </si>
  <si>
    <t>2023_K3_005.pdf</t>
  </si>
  <si>
    <t>2023_K3_014.pdf</t>
  </si>
  <si>
    <t>2023_K3_012.pdf</t>
  </si>
  <si>
    <t>2023_K3_008.pdf</t>
  </si>
  <si>
    <t>2023_K3_011.pdf</t>
  </si>
  <si>
    <t>2023_K3_007.pdf</t>
  </si>
  <si>
    <t>2023_K3_003.pdf</t>
  </si>
  <si>
    <t>2023_K3_002.pdf</t>
  </si>
  <si>
    <t>2023_K3_010.pdf</t>
  </si>
  <si>
    <t>2023_K3_006.pdf</t>
  </si>
  <si>
    <t>Nepodpořený projekt</t>
  </si>
  <si>
    <t>2023_K4_001.pdf</t>
  </si>
  <si>
    <t>2023_K4_006.pdf</t>
  </si>
  <si>
    <t>2023_K4_007.pdf</t>
  </si>
  <si>
    <t>Návrh výše dotace</t>
  </si>
  <si>
    <t xml:space="preserve">Režim           "de minimis" </t>
  </si>
  <si>
    <t>Režim               "de minimis"</t>
  </si>
  <si>
    <t>Režim                      "de minimis"</t>
  </si>
  <si>
    <t xml:space="preserve">Režim             "de minimis" </t>
  </si>
  <si>
    <t>Žádost byla vyřazena na základě nesplnění formálních náležitostí - žádost nebyla předložena v souladu s podmínkou uvedenou v čl. 3, odst. 2 programu KULTURA 2023)</t>
  </si>
  <si>
    <t xml:space="preserve">Žádost byla vyřazena na základě nesplnění formálních náležitostí - žádost nebyla doručena v souladu s čl. 8, bodu 6 programu KULTURA 2023 </t>
  </si>
  <si>
    <t>Žadatel odstoupil z dotačního řízení na vlastní žádost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</si>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</sst>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3" formatCode="_-* #,##0.00\ _K_č_-;\-* #,##0.00\ _K_č_-;_-* &quot;-&quot;??\ _K_č_-;_-@_-"/>
    <numFmt numFmtId="164" formatCode="#,##0\ &quot;Kč&quot;"/>
  </numFmts>
  <fonts count="35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sz val="1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0C0C0"/>
      </patternFill>
    </fill>
    <fill>
      <patternFill patternType="solid">
        <fgColor rgb="FFFF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26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left" vertical="top"/>
    </xf>
    <xf numFmtId="2" fontId="7" fillId="0" borderId="4" xfId="0" applyNumberFormat="1" applyFont="1" applyFill="1" applyBorder="1" applyAlignment="1">
      <alignment horizontal="center" vertical="center"/>
    </xf>
    <xf numFmtId="0" fontId="9" fillId="0" borderId="0" xfId="1"/>
    <xf numFmtId="0" fontId="9" fillId="0" borderId="0" xfId="1" applyAlignment="1">
      <alignment horizontal="center" vertical="center"/>
    </xf>
    <xf numFmtId="0" fontId="9" fillId="0" borderId="0" xfId="1" applyAlignment="1">
      <alignment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5" xfId="1" applyFont="1" applyFill="1" applyBorder="1" applyAlignment="1">
      <alignment horizontal="center" vertical="center"/>
    </xf>
    <xf numFmtId="0" fontId="9" fillId="0" borderId="0" xfId="1" applyFill="1"/>
    <xf numFmtId="0" fontId="2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Alignment="1">
      <alignment horizontal="center" vertical="center" wrapText="1"/>
    </xf>
    <xf numFmtId="0" fontId="5" fillId="0" borderId="0" xfId="0" applyFont="1"/>
    <xf numFmtId="2" fontId="2" fillId="8" borderId="4" xfId="1" applyNumberFormat="1" applyFont="1" applyFill="1" applyBorder="1" applyAlignment="1">
      <alignment horizontal="center" vertical="center"/>
    </xf>
    <xf numFmtId="2" fontId="2" fillId="7" borderId="4" xfId="1" applyNumberFormat="1" applyFont="1" applyFill="1" applyBorder="1" applyAlignment="1">
      <alignment horizontal="center" vertical="center"/>
    </xf>
    <xf numFmtId="2" fontId="2" fillId="6" borderId="4" xfId="1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2" fillId="0" borderId="0" xfId="0" applyNumberFormat="1" applyFont="1" applyAlignment="1">
      <alignment horizontal="left" vertical="top"/>
    </xf>
    <xf numFmtId="2" fontId="0" fillId="0" borderId="0" xfId="0" applyNumberFormat="1"/>
    <xf numFmtId="3" fontId="2" fillId="0" borderId="0" xfId="0" applyNumberFormat="1" applyFont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" fontId="11" fillId="0" borderId="4" xfId="0" applyNumberFormat="1" applyFont="1" applyBorder="1" applyAlignment="1">
      <alignment horizontal="right" vertical="top" wrapText="1"/>
    </xf>
    <xf numFmtId="4" fontId="11" fillId="5" borderId="4" xfId="0" applyNumberFormat="1" applyFont="1" applyFill="1" applyBorder="1" applyAlignment="1">
      <alignment horizontal="right" vertical="top" wrapText="1"/>
    </xf>
    <xf numFmtId="4" fontId="11" fillId="0" borderId="5" xfId="0" applyNumberFormat="1" applyFont="1" applyBorder="1" applyAlignment="1">
      <alignment horizontal="right" vertical="top" wrapText="1"/>
    </xf>
    <xf numFmtId="4" fontId="11" fillId="5" borderId="5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14" fillId="0" borderId="0" xfId="0" applyFont="1"/>
    <xf numFmtId="0" fontId="11" fillId="13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5" borderId="5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wrapText="1"/>
    </xf>
    <xf numFmtId="4" fontId="11" fillId="13" borderId="5" xfId="0" applyNumberFormat="1" applyFont="1" applyFill="1" applyBorder="1" applyAlignment="1">
      <alignment horizontal="right" vertical="top" wrapText="1"/>
    </xf>
    <xf numFmtId="0" fontId="15" fillId="0" borderId="0" xfId="0" applyFont="1"/>
    <xf numFmtId="0" fontId="11" fillId="0" borderId="4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9" fillId="0" borderId="0" xfId="1" applyFill="1" applyAlignment="1">
      <alignment wrapText="1"/>
    </xf>
    <xf numFmtId="0" fontId="9" fillId="0" borderId="0" xfId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ill="1" applyBorder="1"/>
    <xf numFmtId="0" fontId="9" fillId="0" borderId="0" xfId="1" applyFill="1" applyBorder="1" applyAlignment="1">
      <alignment wrapText="1"/>
    </xf>
    <xf numFmtId="0" fontId="9" fillId="0" borderId="0" xfId="1" applyFill="1" applyBorder="1" applyAlignment="1">
      <alignment horizontal="center" vertical="center" wrapText="1"/>
    </xf>
    <xf numFmtId="0" fontId="9" fillId="0" borderId="0" xfId="1" applyBorder="1"/>
    <xf numFmtId="2" fontId="2" fillId="0" borderId="0" xfId="1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2" fontId="2" fillId="8" borderId="5" xfId="1" applyNumberFormat="1" applyFont="1" applyFill="1" applyBorder="1" applyAlignment="1">
      <alignment horizontal="center" vertical="center"/>
    </xf>
    <xf numFmtId="2" fontId="2" fillId="7" borderId="5" xfId="1" applyNumberFormat="1" applyFont="1" applyFill="1" applyBorder="1" applyAlignment="1">
      <alignment horizontal="center" vertical="center"/>
    </xf>
    <xf numFmtId="2" fontId="2" fillId="6" borderId="5" xfId="1" applyNumberFormat="1" applyFont="1" applyFill="1" applyBorder="1" applyAlignment="1">
      <alignment horizontal="center" vertical="center"/>
    </xf>
    <xf numFmtId="2" fontId="2" fillId="10" borderId="5" xfId="1" applyNumberFormat="1" applyFont="1" applyFill="1" applyBorder="1" applyAlignment="1">
      <alignment horizontal="center" vertical="center"/>
    </xf>
    <xf numFmtId="4" fontId="9" fillId="0" borderId="0" xfId="1" applyNumberFormat="1" applyFill="1"/>
    <xf numFmtId="4" fontId="9" fillId="0" borderId="0" xfId="1" applyNumberForma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8" fillId="0" borderId="0" xfId="0" applyFont="1" applyAlignment="1">
      <alignment vertical="center" wrapText="1"/>
    </xf>
    <xf numFmtId="0" fontId="11" fillId="18" borderId="5" xfId="0" applyFont="1" applyFill="1" applyBorder="1" applyAlignment="1">
      <alignment horizontal="left" vertical="top" wrapText="1"/>
    </xf>
    <xf numFmtId="4" fontId="11" fillId="18" borderId="5" xfId="0" applyNumberFormat="1" applyFont="1" applyFill="1" applyBorder="1" applyAlignment="1">
      <alignment horizontal="right" vertical="top" wrapText="1"/>
    </xf>
    <xf numFmtId="4" fontId="17" fillId="18" borderId="5" xfId="0" applyNumberFormat="1" applyFont="1" applyFill="1" applyBorder="1" applyAlignment="1">
      <alignment horizontal="right" vertical="top" wrapText="1"/>
    </xf>
    <xf numFmtId="0" fontId="2" fillId="18" borderId="5" xfId="1" applyFont="1" applyFill="1" applyBorder="1" applyAlignment="1">
      <alignment horizontal="center" vertical="center"/>
    </xf>
    <xf numFmtId="0" fontId="10" fillId="18" borderId="5" xfId="1" applyFont="1" applyFill="1" applyBorder="1" applyAlignment="1">
      <alignment horizontal="center" vertical="center"/>
    </xf>
    <xf numFmtId="2" fontId="2" fillId="18" borderId="4" xfId="1" applyNumberFormat="1" applyFont="1" applyFill="1" applyBorder="1" applyAlignment="1">
      <alignment horizontal="center" vertical="center"/>
    </xf>
    <xf numFmtId="4" fontId="2" fillId="10" borderId="4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horizontal="left" vertical="top"/>
    </xf>
    <xf numFmtId="2" fontId="3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1" fillId="14" borderId="5" xfId="0" applyNumberFormat="1" applyFont="1" applyFill="1" applyBorder="1" applyAlignment="1">
      <alignment horizontal="center" vertical="center"/>
    </xf>
    <xf numFmtId="2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2" fontId="23" fillId="11" borderId="5" xfId="0" applyNumberFormat="1" applyFont="1" applyFill="1" applyBorder="1" applyAlignment="1">
      <alignment horizontal="center" vertical="center"/>
    </xf>
    <xf numFmtId="3" fontId="3" fillId="11" borderId="5" xfId="0" applyNumberFormat="1" applyFont="1" applyFill="1" applyBorder="1" applyAlignment="1">
      <alignment horizontal="center" vertical="center" wrapText="1"/>
    </xf>
    <xf numFmtId="2" fontId="3" fillId="11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2" fontId="5" fillId="11" borderId="5" xfId="0" applyNumberFormat="1" applyFont="1" applyFill="1" applyBorder="1" applyAlignment="1">
      <alignment horizontal="center" vertical="center"/>
    </xf>
    <xf numFmtId="41" fontId="3" fillId="13" borderId="5" xfId="0" applyNumberFormat="1" applyFont="1" applyFill="1" applyBorder="1" applyAlignment="1" applyProtection="1">
      <alignment horizontal="center" vertical="center"/>
    </xf>
    <xf numFmtId="41" fontId="3" fillId="13" borderId="5" xfId="0" applyNumberFormat="1" applyFont="1" applyFill="1" applyBorder="1" applyAlignment="1">
      <alignment horizontal="center" vertical="center"/>
    </xf>
    <xf numFmtId="0" fontId="28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left" vertical="top"/>
    </xf>
    <xf numFmtId="4" fontId="21" fillId="0" borderId="5" xfId="0" applyNumberFormat="1" applyFont="1" applyFill="1" applyBorder="1" applyAlignment="1">
      <alignment horizontal="left" vertical="top"/>
    </xf>
    <xf numFmtId="4" fontId="22" fillId="0" borderId="5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left" vertical="top"/>
    </xf>
    <xf numFmtId="3" fontId="21" fillId="0" borderId="5" xfId="0" applyNumberFormat="1" applyFont="1" applyFill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wrapText="1"/>
    </xf>
    <xf numFmtId="0" fontId="21" fillId="0" borderId="5" xfId="0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21" fillId="0" borderId="4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41" fontId="23" fillId="0" borderId="0" xfId="0" applyNumberFormat="1" applyFont="1" applyAlignment="1">
      <alignment vertical="top"/>
    </xf>
    <xf numFmtId="3" fontId="23" fillId="0" borderId="0" xfId="0" applyNumberFormat="1" applyFont="1" applyAlignment="1">
      <alignment horizontal="center" vertical="top"/>
    </xf>
    <xf numFmtId="3" fontId="23" fillId="0" borderId="0" xfId="0" applyNumberFormat="1" applyFont="1" applyAlignment="1">
      <alignment horizontal="center" vertical="top" wrapText="1"/>
    </xf>
    <xf numFmtId="4" fontId="0" fillId="0" borderId="0" xfId="0" applyNumberFormat="1" applyFill="1" applyAlignment="1">
      <alignment vertical="top" wrapText="1"/>
    </xf>
    <xf numFmtId="2" fontId="0" fillId="0" borderId="0" xfId="0" applyNumberFormat="1" applyAlignment="1">
      <alignment vertical="top"/>
    </xf>
    <xf numFmtId="3" fontId="3" fillId="0" borderId="0" xfId="0" applyNumberFormat="1" applyFont="1" applyAlignment="1">
      <alignment horizontal="center" vertical="top"/>
    </xf>
    <xf numFmtId="2" fontId="21" fillId="14" borderId="4" xfId="0" applyNumberFormat="1" applyFont="1" applyFill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3" fillId="11" borderId="4" xfId="0" applyNumberFormat="1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 applyProtection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7" fillId="14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3" fontId="21" fillId="0" borderId="5" xfId="0" applyNumberFormat="1" applyFont="1" applyFill="1" applyBorder="1" applyAlignment="1">
      <alignment horizontal="center" vertical="center"/>
    </xf>
    <xf numFmtId="3" fontId="21" fillId="5" borderId="5" xfId="0" applyNumberFormat="1" applyFont="1" applyFill="1" applyBorder="1" applyAlignment="1">
      <alignment horizontal="center" vertical="center" wrapText="1"/>
    </xf>
    <xf numFmtId="2" fontId="29" fillId="11" borderId="5" xfId="0" applyNumberFormat="1" applyFont="1" applyFill="1" applyBorder="1" applyAlignment="1">
      <alignment horizontal="center" vertical="center"/>
    </xf>
    <xf numFmtId="3" fontId="29" fillId="13" borderId="5" xfId="0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3" fontId="29" fillId="0" borderId="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0" fillId="0" borderId="15" xfId="0" applyFont="1" applyBorder="1" applyAlignment="1">
      <alignment vertical="center" wrapText="1"/>
    </xf>
    <xf numFmtId="3" fontId="24" fillId="0" borderId="4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21" fillId="0" borderId="5" xfId="0" applyNumberFormat="1" applyFont="1" applyFill="1" applyBorder="1" applyAlignment="1">
      <alignment horizontal="left" vertical="center"/>
    </xf>
    <xf numFmtId="3" fontId="21" fillId="5" borderId="4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/>
    <xf numFmtId="2" fontId="5" fillId="0" borderId="5" xfId="0" applyNumberFormat="1" applyFont="1" applyFill="1" applyBorder="1" applyAlignment="1">
      <alignment horizontal="right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horizontal="right" vertical="top" wrapText="1"/>
    </xf>
    <xf numFmtId="0" fontId="28" fillId="0" borderId="5" xfId="0" applyFont="1" applyFill="1" applyBorder="1"/>
    <xf numFmtId="0" fontId="32" fillId="19" borderId="5" xfId="0" applyFont="1" applyFill="1" applyBorder="1" applyAlignment="1">
      <alignment horizontal="center" vertical="center" textRotation="90" wrapText="1"/>
    </xf>
    <xf numFmtId="2" fontId="5" fillId="14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11" borderId="5" xfId="0" applyNumberFormat="1" applyFont="1" applyFill="1" applyBorder="1" applyAlignment="1">
      <alignment horizontal="center" vertical="center" wrapText="1"/>
    </xf>
    <xf numFmtId="3" fontId="3" fillId="13" borderId="4" xfId="2" applyNumberFormat="1" applyFont="1" applyFill="1" applyBorder="1" applyAlignment="1">
      <alignment horizontal="center" vertical="center"/>
    </xf>
    <xf numFmtId="3" fontId="3" fillId="1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2" fontId="3" fillId="11" borderId="14" xfId="0" applyNumberFormat="1" applyFont="1" applyFill="1" applyBorder="1" applyAlignment="1">
      <alignment horizontal="center" vertical="center" wrapText="1"/>
    </xf>
    <xf numFmtId="2" fontId="3" fillId="11" borderId="6" xfId="0" applyNumberFormat="1" applyFont="1" applyFill="1" applyBorder="1" applyAlignment="1">
      <alignment horizontal="center" vertical="center" wrapText="1"/>
    </xf>
    <xf numFmtId="2" fontId="3" fillId="11" borderId="4" xfId="0" applyNumberFormat="1" applyFont="1" applyFill="1" applyBorder="1" applyAlignment="1">
      <alignment horizontal="center" vertical="center" wrapText="1"/>
    </xf>
    <xf numFmtId="0" fontId="24" fillId="13" borderId="14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5" fillId="19" borderId="5" xfId="0" applyFont="1" applyFill="1" applyBorder="1" applyAlignment="1">
      <alignment horizontal="center" vertical="center" textRotation="90" wrapText="1"/>
    </xf>
    <xf numFmtId="0" fontId="1" fillId="0" borderId="0" xfId="0" applyFont="1" applyFill="1"/>
    <xf numFmtId="0" fontId="25" fillId="8" borderId="5" xfId="0" applyFont="1" applyFill="1" applyBorder="1" applyAlignment="1">
      <alignment horizontal="center" vertical="center" textRotation="90"/>
    </xf>
    <xf numFmtId="0" fontId="23" fillId="5" borderId="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textRotation="90"/>
    </xf>
    <xf numFmtId="0" fontId="27" fillId="19" borderId="5" xfId="0" applyFont="1" applyFill="1" applyBorder="1" applyAlignment="1">
      <alignment horizontal="center" vertical="center" textRotation="90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3" fontId="24" fillId="13" borderId="14" xfId="0" applyNumberFormat="1" applyFont="1" applyFill="1" applyBorder="1" applyAlignment="1">
      <alignment horizontal="center" vertical="center" wrapText="1"/>
    </xf>
    <xf numFmtId="3" fontId="24" fillId="13" borderId="6" xfId="0" applyNumberFormat="1" applyFont="1" applyFill="1" applyBorder="1" applyAlignment="1">
      <alignment horizontal="center" vertical="center" wrapText="1"/>
    </xf>
    <xf numFmtId="3" fontId="24" fillId="13" borderId="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3" fillId="11" borderId="14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center" wrapText="1"/>
    </xf>
    <xf numFmtId="0" fontId="27" fillId="16" borderId="5" xfId="0" applyFont="1" applyFill="1" applyBorder="1" applyAlignment="1">
      <alignment horizontal="center" vertical="center" textRotation="90"/>
    </xf>
    <xf numFmtId="0" fontId="23" fillId="2" borderId="5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textRotation="90"/>
    </xf>
    <xf numFmtId="0" fontId="24" fillId="13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9" xfId="1" applyNumberFormat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3" fillId="4" borderId="14" xfId="1" applyNumberFormat="1" applyFont="1" applyFill="1" applyBorder="1" applyAlignment="1">
      <alignment horizontal="center" vertical="center" wrapText="1"/>
    </xf>
    <xf numFmtId="0" fontId="3" fillId="7" borderId="6" xfId="1" applyFont="1" applyFill="1" applyBorder="1" applyAlignment="1">
      <alignment horizontal="center" vertical="center" wrapText="1"/>
    </xf>
    <xf numFmtId="0" fontId="3" fillId="7" borderId="9" xfId="1" applyFont="1" applyFill="1" applyBorder="1" applyAlignment="1">
      <alignment horizontal="center" vertical="center" wrapText="1"/>
    </xf>
    <xf numFmtId="3" fontId="3" fillId="17" borderId="14" xfId="1" applyNumberFormat="1" applyFont="1" applyFill="1" applyBorder="1" applyAlignment="1">
      <alignment horizontal="center" vertical="center" wrapText="1"/>
    </xf>
    <xf numFmtId="3" fontId="3" fillId="11" borderId="6" xfId="1" applyNumberFormat="1" applyFont="1" applyFill="1" applyBorder="1" applyAlignment="1">
      <alignment horizontal="center" vertical="center" wrapText="1"/>
    </xf>
    <xf numFmtId="3" fontId="3" fillId="11" borderId="9" xfId="1" applyNumberFormat="1" applyFont="1" applyFill="1" applyBorder="1" applyAlignment="1">
      <alignment horizontal="center" vertical="center" wrapText="1"/>
    </xf>
    <xf numFmtId="3" fontId="3" fillId="11" borderId="14" xfId="1" applyNumberFormat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8" borderId="5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3" fontId="3" fillId="9" borderId="14" xfId="1" applyNumberFormat="1" applyFont="1" applyFill="1" applyBorder="1" applyAlignment="1">
      <alignment horizontal="center" vertical="center" wrapText="1"/>
    </xf>
    <xf numFmtId="3" fontId="3" fillId="9" borderId="9" xfId="1" applyNumberFormat="1" applyFont="1" applyFill="1" applyBorder="1" applyAlignment="1">
      <alignment horizontal="center" vertical="center" wrapText="1"/>
    </xf>
    <xf numFmtId="3" fontId="3" fillId="12" borderId="14" xfId="1" applyNumberFormat="1" applyFont="1" applyFill="1" applyBorder="1" applyAlignment="1">
      <alignment horizontal="center" vertical="center" wrapText="1"/>
    </xf>
    <xf numFmtId="3" fontId="3" fillId="12" borderId="9" xfId="1" applyNumberFormat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3" fontId="3" fillId="3" borderId="2" xfId="1" applyNumberFormat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12" xfId="1" applyFont="1" applyFill="1" applyBorder="1" applyAlignment="1">
      <alignment horizontal="center" vertical="center" wrapText="1"/>
    </xf>
    <xf numFmtId="0" fontId="3" fillId="10" borderId="6" xfId="1" applyFont="1" applyFill="1" applyBorder="1" applyAlignment="1">
      <alignment horizontal="center" vertical="center" wrapText="1"/>
    </xf>
    <xf numFmtId="0" fontId="3" fillId="10" borderId="9" xfId="1" applyFont="1" applyFill="1" applyBorder="1" applyAlignment="1">
      <alignment horizontal="center" vertical="center" wrapText="1"/>
    </xf>
    <xf numFmtId="0" fontId="3" fillId="8" borderId="14" xfId="1" applyFont="1" applyFill="1" applyBorder="1" applyAlignment="1">
      <alignment horizontal="center" vertical="center" wrapText="1"/>
    </xf>
    <xf numFmtId="0" fontId="3" fillId="7" borderId="14" xfId="1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9"/>
  <colors>
    <mruColors>
      <color rgb="FFFFFFCC"/>
      <color rgb="FFFF3300"/>
      <color rgb="FFCCFF99"/>
      <color rgb="FFFFFF99"/>
      <color rgb="FFCCFF66"/>
      <color rgb="FF99FF66"/>
      <color rgb="FFFF7C80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topLeftCell="A4" zoomScale="80" zoomScaleNormal="80" workbookViewId="0">
      <selection activeCell="J12" sqref="J12"/>
    </sheetView>
  </sheetViews>
  <sheetFormatPr defaultRowHeight="15" x14ac:dyDescent="0.25"/>
  <cols>
    <col min="1" max="1" width="9.140625" style="3"/>
    <col min="2" max="2" width="14.140625" style="4" customWidth="1"/>
    <col min="3" max="3" width="29.140625" style="4" customWidth="1"/>
    <col min="4" max="4" width="23.7109375" style="4" customWidth="1"/>
    <col min="5" max="5" width="16.42578125" style="4" customWidth="1"/>
    <col min="6" max="6" width="20.42578125" style="4" customWidth="1"/>
    <col min="7" max="7" width="13.28515625" style="4" customWidth="1"/>
    <col min="8" max="8" width="13.5703125" style="82" customWidth="1"/>
    <col min="9" max="9" width="15.42578125" style="4" customWidth="1"/>
    <col min="10" max="10" width="24" style="184" customWidth="1"/>
    <col min="11" max="11" width="11.5703125" customWidth="1"/>
    <col min="12" max="12" width="12.5703125" style="29" customWidth="1"/>
    <col min="13" max="13" width="10.7109375" customWidth="1"/>
    <col min="14" max="14" width="12.7109375" customWidth="1"/>
    <col min="15" max="15" width="10.7109375" customWidth="1"/>
    <col min="16" max="16" width="12.28515625" customWidth="1"/>
    <col min="17" max="17" width="10.7109375" customWidth="1"/>
    <col min="18" max="18" width="13" customWidth="1"/>
    <col min="19" max="19" width="10.7109375" customWidth="1"/>
    <col min="20" max="20" width="12.5703125" customWidth="1"/>
    <col min="21" max="21" width="12.5703125" style="29" customWidth="1"/>
    <col min="22" max="22" width="15.85546875" customWidth="1"/>
    <col min="23" max="23" width="37.28515625" customWidth="1"/>
    <col min="24" max="24" width="25" customWidth="1"/>
    <col min="25" max="27" width="15" customWidth="1"/>
    <col min="28" max="28" width="25" customWidth="1"/>
    <col min="29" max="31" width="15" customWidth="1"/>
    <col min="32" max="32" width="25" customWidth="1"/>
    <col min="33" max="35" width="15" customWidth="1"/>
    <col min="36" max="36" width="25" customWidth="1"/>
    <col min="37" max="39" width="15" customWidth="1"/>
    <col min="40" max="40" width="25" customWidth="1"/>
    <col min="41" max="43" width="15" customWidth="1"/>
  </cols>
  <sheetData>
    <row r="1" spans="1:43" ht="46.5" customHeight="1" x14ac:dyDescent="0.25">
      <c r="B1" s="201" t="s">
        <v>180</v>
      </c>
      <c r="C1" s="201"/>
      <c r="D1" s="155"/>
      <c r="E1" s="8"/>
      <c r="F1" s="8"/>
      <c r="G1" s="8"/>
      <c r="H1" s="80"/>
      <c r="I1" s="8"/>
      <c r="J1" s="179"/>
      <c r="K1" s="7"/>
      <c r="L1" s="27"/>
      <c r="M1" s="7"/>
      <c r="N1" s="7"/>
      <c r="O1" s="7"/>
      <c r="P1" s="7"/>
      <c r="Q1" s="7"/>
      <c r="R1" s="7"/>
      <c r="S1" s="7"/>
      <c r="T1" s="7"/>
      <c r="U1" s="27"/>
    </row>
    <row r="2" spans="1:43" ht="72" customHeight="1" x14ac:dyDescent="0.25">
      <c r="B2" s="192" t="s">
        <v>0</v>
      </c>
      <c r="C2" s="192" t="s">
        <v>1</v>
      </c>
      <c r="D2" s="192" t="s">
        <v>2</v>
      </c>
      <c r="E2" s="192" t="s">
        <v>3</v>
      </c>
      <c r="F2" s="192" t="s">
        <v>4</v>
      </c>
      <c r="G2" s="192" t="s">
        <v>6</v>
      </c>
      <c r="H2" s="205" t="s">
        <v>5</v>
      </c>
      <c r="I2" s="192" t="s">
        <v>321</v>
      </c>
      <c r="J2" s="207" t="s">
        <v>264</v>
      </c>
      <c r="K2" s="194" t="s">
        <v>45</v>
      </c>
      <c r="L2" s="194"/>
      <c r="M2" s="194" t="s">
        <v>46</v>
      </c>
      <c r="N2" s="194"/>
      <c r="O2" s="194" t="s">
        <v>47</v>
      </c>
      <c r="P2" s="194"/>
      <c r="Q2" s="194" t="s">
        <v>48</v>
      </c>
      <c r="R2" s="194"/>
      <c r="S2" s="194" t="s">
        <v>49</v>
      </c>
      <c r="T2" s="194"/>
      <c r="U2" s="195" t="s">
        <v>50</v>
      </c>
      <c r="V2" s="198" t="s">
        <v>260</v>
      </c>
      <c r="W2" s="192" t="s">
        <v>262</v>
      </c>
      <c r="X2" s="3"/>
      <c r="Y2" s="3"/>
      <c r="Z2" s="3"/>
    </row>
    <row r="3" spans="1:43" ht="57.75" customHeight="1" x14ac:dyDescent="0.25">
      <c r="B3" s="192"/>
      <c r="C3" s="192"/>
      <c r="D3" s="192"/>
      <c r="E3" s="192"/>
      <c r="F3" s="192"/>
      <c r="G3" s="192"/>
      <c r="H3" s="205"/>
      <c r="I3" s="192"/>
      <c r="J3" s="207"/>
      <c r="K3" s="31" t="s">
        <v>51</v>
      </c>
      <c r="L3" s="88" t="s">
        <v>52</v>
      </c>
      <c r="M3" s="31" t="s">
        <v>51</v>
      </c>
      <c r="N3" s="31" t="s">
        <v>52</v>
      </c>
      <c r="O3" s="31" t="s">
        <v>51</v>
      </c>
      <c r="P3" s="31" t="s">
        <v>52</v>
      </c>
      <c r="Q3" s="31" t="s">
        <v>51</v>
      </c>
      <c r="R3" s="31" t="s">
        <v>52</v>
      </c>
      <c r="S3" s="31" t="s">
        <v>51</v>
      </c>
      <c r="T3" s="31" t="s">
        <v>52</v>
      </c>
      <c r="U3" s="196"/>
      <c r="V3" s="199"/>
      <c r="W3" s="192"/>
      <c r="X3" s="95"/>
      <c r="Y3" s="95"/>
      <c r="Z3" s="95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</row>
    <row r="4" spans="1:43" ht="21.75" customHeight="1" x14ac:dyDescent="0.25">
      <c r="B4" s="193"/>
      <c r="C4" s="193"/>
      <c r="D4" s="193"/>
      <c r="E4" s="193"/>
      <c r="F4" s="193"/>
      <c r="G4" s="193"/>
      <c r="H4" s="206"/>
      <c r="I4" s="193"/>
      <c r="J4" s="207"/>
      <c r="K4" s="99"/>
      <c r="L4" s="100" t="s">
        <v>53</v>
      </c>
      <c r="M4" s="99"/>
      <c r="N4" s="99" t="s">
        <v>53</v>
      </c>
      <c r="O4" s="99"/>
      <c r="P4" s="99" t="s">
        <v>54</v>
      </c>
      <c r="Q4" s="99"/>
      <c r="R4" s="99" t="s">
        <v>55</v>
      </c>
      <c r="S4" s="99"/>
      <c r="T4" s="99" t="s">
        <v>54</v>
      </c>
      <c r="U4" s="197"/>
      <c r="V4" s="200"/>
      <c r="W4" s="192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9"/>
    </row>
    <row r="5" spans="1:43" ht="39.950000000000003" customHeight="1" x14ac:dyDescent="0.25">
      <c r="A5" s="204" t="s">
        <v>261</v>
      </c>
      <c r="B5" s="93" t="s">
        <v>105</v>
      </c>
      <c r="C5" s="89" t="s">
        <v>12</v>
      </c>
      <c r="D5" s="89" t="s">
        <v>13</v>
      </c>
      <c r="E5" s="93">
        <v>29393973</v>
      </c>
      <c r="F5" s="89" t="s">
        <v>14</v>
      </c>
      <c r="G5" s="122">
        <v>1686000</v>
      </c>
      <c r="H5" s="143">
        <v>200000</v>
      </c>
      <c r="I5" s="101" t="s">
        <v>228</v>
      </c>
      <c r="J5" s="185" t="s">
        <v>265</v>
      </c>
      <c r="K5" s="90">
        <v>5</v>
      </c>
      <c r="L5" s="91">
        <f t="shared" ref="L5:L12" si="0">(25*K5*0.1)/5</f>
        <v>2.5</v>
      </c>
      <c r="M5" s="90">
        <v>5</v>
      </c>
      <c r="N5" s="91">
        <f t="shared" ref="N5:N12" si="1">(25*M5*0.1)/5</f>
        <v>2.5</v>
      </c>
      <c r="O5" s="90">
        <f>K1_23_Hodnotitelé!S9</f>
        <v>4.9090909090909092</v>
      </c>
      <c r="P5" s="91">
        <f t="shared" ref="P5:P12" si="2">(25*O5*0.2)/5</f>
        <v>4.9090909090909092</v>
      </c>
      <c r="Q5" s="90">
        <f>K1_23_Hodnotitelé!AE9</f>
        <v>4.9090909090909092</v>
      </c>
      <c r="R5" s="91">
        <f t="shared" ref="R5:R12" si="3">(25*Q5*0.4)/5</f>
        <v>9.8181818181818183</v>
      </c>
      <c r="S5" s="90">
        <f>K1_23_Hodnotitelé!AQ9</f>
        <v>4.8181818181818183</v>
      </c>
      <c r="T5" s="91">
        <f t="shared" ref="T5:T12" si="4">(25*S5*0.2)/5</f>
        <v>4.8181818181818183</v>
      </c>
      <c r="U5" s="98">
        <f t="shared" ref="U5:U12" si="5">SUM(L5,N5,P5,R5,T5)</f>
        <v>24.545454545454547</v>
      </c>
      <c r="V5" s="103">
        <f>H5</f>
        <v>200000</v>
      </c>
      <c r="W5" s="96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9"/>
    </row>
    <row r="6" spans="1:43" ht="39.950000000000003" customHeight="1" x14ac:dyDescent="0.25">
      <c r="A6" s="204"/>
      <c r="B6" s="93" t="s">
        <v>106</v>
      </c>
      <c r="C6" s="89" t="s">
        <v>107</v>
      </c>
      <c r="D6" s="89" t="s">
        <v>108</v>
      </c>
      <c r="E6" s="93">
        <v>22835563</v>
      </c>
      <c r="F6" s="89" t="s">
        <v>109</v>
      </c>
      <c r="G6" s="122">
        <v>290000</v>
      </c>
      <c r="H6" s="143">
        <v>200000</v>
      </c>
      <c r="I6" s="101" t="s">
        <v>228</v>
      </c>
      <c r="J6" s="185" t="s">
        <v>266</v>
      </c>
      <c r="K6" s="90">
        <v>5</v>
      </c>
      <c r="L6" s="91">
        <f t="shared" si="0"/>
        <v>2.5</v>
      </c>
      <c r="M6" s="90">
        <v>2</v>
      </c>
      <c r="N6" s="91">
        <f t="shared" si="1"/>
        <v>1</v>
      </c>
      <c r="O6" s="90">
        <f>K1_23_Hodnotitelé!S10</f>
        <v>4.6363636363636367</v>
      </c>
      <c r="P6" s="91">
        <f t="shared" si="2"/>
        <v>4.6363636363636376</v>
      </c>
      <c r="Q6" s="90">
        <f>K1_23_Hodnotitelé!AE10</f>
        <v>4.6363636363636367</v>
      </c>
      <c r="R6" s="91">
        <f t="shared" si="3"/>
        <v>9.2727272727272751</v>
      </c>
      <c r="S6" s="90">
        <f>K1_23_Hodnotitelé!AQ10</f>
        <v>4.6363636363636367</v>
      </c>
      <c r="T6" s="91">
        <f t="shared" si="4"/>
        <v>4.6363636363636376</v>
      </c>
      <c r="U6" s="98">
        <f t="shared" si="5"/>
        <v>22.04545454545455</v>
      </c>
      <c r="V6" s="104">
        <f>H6</f>
        <v>200000</v>
      </c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3" ht="39.950000000000003" customHeight="1" x14ac:dyDescent="0.25">
      <c r="A7" s="204"/>
      <c r="B7" s="93" t="s">
        <v>110</v>
      </c>
      <c r="C7" s="89" t="s">
        <v>111</v>
      </c>
      <c r="D7" s="89" t="s">
        <v>33</v>
      </c>
      <c r="E7" s="93">
        <v>69987599</v>
      </c>
      <c r="F7" s="89" t="s">
        <v>112</v>
      </c>
      <c r="G7" s="122">
        <v>89000</v>
      </c>
      <c r="H7" s="143">
        <v>66000</v>
      </c>
      <c r="I7" s="101" t="s">
        <v>228</v>
      </c>
      <c r="J7" s="185" t="s">
        <v>267</v>
      </c>
      <c r="K7" s="90">
        <v>5</v>
      </c>
      <c r="L7" s="91">
        <f t="shared" si="0"/>
        <v>2.5</v>
      </c>
      <c r="M7" s="90">
        <v>2</v>
      </c>
      <c r="N7" s="91">
        <f t="shared" si="1"/>
        <v>1</v>
      </c>
      <c r="O7" s="90">
        <f>K1_23_Hodnotitelé!S11</f>
        <v>4.0909090909090908</v>
      </c>
      <c r="P7" s="91">
        <f t="shared" si="2"/>
        <v>4.0909090909090908</v>
      </c>
      <c r="Q7" s="90">
        <f>K1_23_Hodnotitelé!AE11</f>
        <v>4.0909090909090908</v>
      </c>
      <c r="R7" s="91">
        <f t="shared" si="3"/>
        <v>8.1818181818181817</v>
      </c>
      <c r="S7" s="90">
        <f>K1_23_Hodnotitelé!AQ11</f>
        <v>4.0909090909090908</v>
      </c>
      <c r="T7" s="91">
        <f t="shared" si="4"/>
        <v>4.0909090909090908</v>
      </c>
      <c r="U7" s="98">
        <f t="shared" si="5"/>
        <v>19.863636363636363</v>
      </c>
      <c r="V7" s="104">
        <f>H7*0.8</f>
        <v>52800</v>
      </c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3" ht="39.950000000000003" customHeight="1" x14ac:dyDescent="0.25">
      <c r="A8" s="204"/>
      <c r="B8" s="93" t="s">
        <v>113</v>
      </c>
      <c r="C8" s="89" t="s">
        <v>15</v>
      </c>
      <c r="D8" s="89" t="s">
        <v>16</v>
      </c>
      <c r="E8" s="93">
        <v>27053644</v>
      </c>
      <c r="F8" s="89" t="s">
        <v>17</v>
      </c>
      <c r="G8" s="122">
        <v>181000</v>
      </c>
      <c r="H8" s="143">
        <v>111000</v>
      </c>
      <c r="I8" s="101" t="s">
        <v>228</v>
      </c>
      <c r="J8" s="185" t="s">
        <v>268</v>
      </c>
      <c r="K8" s="90">
        <v>4</v>
      </c>
      <c r="L8" s="91">
        <f t="shared" si="0"/>
        <v>2</v>
      </c>
      <c r="M8" s="90">
        <v>3</v>
      </c>
      <c r="N8" s="91">
        <f t="shared" si="1"/>
        <v>1.5</v>
      </c>
      <c r="O8" s="90">
        <f>K1_23_Hodnotitelé!S12</f>
        <v>3.5454545454545454</v>
      </c>
      <c r="P8" s="91">
        <f t="shared" si="2"/>
        <v>3.5454545454545459</v>
      </c>
      <c r="Q8" s="90">
        <f>K1_23_Hodnotitelé!AE12</f>
        <v>3.5454545454545454</v>
      </c>
      <c r="R8" s="91">
        <f t="shared" si="3"/>
        <v>7.0909090909090917</v>
      </c>
      <c r="S8" s="90">
        <f>K1_23_Hodnotitelé!AQ12</f>
        <v>3.4545454545454546</v>
      </c>
      <c r="T8" s="91">
        <f t="shared" si="4"/>
        <v>3.4545454545454546</v>
      </c>
      <c r="U8" s="98">
        <f t="shared" si="5"/>
        <v>17.59090909090909</v>
      </c>
      <c r="V8" s="104">
        <f>H8*0.6</f>
        <v>66600</v>
      </c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3" s="9" customFormat="1" ht="39.950000000000003" customHeight="1" x14ac:dyDescent="0.25">
      <c r="A9" s="204"/>
      <c r="B9" s="93" t="s">
        <v>95</v>
      </c>
      <c r="C9" s="89" t="s">
        <v>96</v>
      </c>
      <c r="D9" s="89" t="s">
        <v>97</v>
      </c>
      <c r="E9" s="93">
        <v>17121205</v>
      </c>
      <c r="F9" s="89" t="s">
        <v>98</v>
      </c>
      <c r="G9" s="122">
        <v>358800</v>
      </c>
      <c r="H9" s="143">
        <v>192000</v>
      </c>
      <c r="I9" s="101" t="s">
        <v>228</v>
      </c>
      <c r="J9" s="185" t="s">
        <v>269</v>
      </c>
      <c r="K9" s="90">
        <v>5</v>
      </c>
      <c r="L9" s="91">
        <f t="shared" si="0"/>
        <v>2.5</v>
      </c>
      <c r="M9" s="90">
        <v>5</v>
      </c>
      <c r="N9" s="91">
        <f t="shared" si="1"/>
        <v>2.5</v>
      </c>
      <c r="O9" s="90">
        <f>K1_23_Hodnotitelé!S6</f>
        <v>3.3636363636363638</v>
      </c>
      <c r="P9" s="91">
        <f t="shared" si="2"/>
        <v>3.3636363636363642</v>
      </c>
      <c r="Q9" s="90">
        <f>K1_23_Hodnotitelé!AE6</f>
        <v>3.0909090909090908</v>
      </c>
      <c r="R9" s="91">
        <f t="shared" si="3"/>
        <v>6.1818181818181817</v>
      </c>
      <c r="S9" s="90">
        <f>K1_23_Hodnotitelé!AQ6</f>
        <v>2.8181818181818183</v>
      </c>
      <c r="T9" s="91">
        <f t="shared" si="4"/>
        <v>2.8181818181818183</v>
      </c>
      <c r="U9" s="98">
        <f t="shared" si="5"/>
        <v>17.363636363636363</v>
      </c>
      <c r="V9" s="104">
        <f>H9*0.6</f>
        <v>115200</v>
      </c>
      <c r="W9" s="9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3" ht="39.950000000000003" customHeight="1" x14ac:dyDescent="0.25">
      <c r="A10" s="204"/>
      <c r="B10" s="93" t="s">
        <v>99</v>
      </c>
      <c r="C10" s="89" t="s">
        <v>100</v>
      </c>
      <c r="D10" s="89" t="s">
        <v>101</v>
      </c>
      <c r="E10" s="93">
        <v>47813059</v>
      </c>
      <c r="F10" s="89" t="s">
        <v>102</v>
      </c>
      <c r="G10" s="122">
        <v>250000</v>
      </c>
      <c r="H10" s="143">
        <v>187500</v>
      </c>
      <c r="I10" s="101" t="s">
        <v>228</v>
      </c>
      <c r="J10" s="185" t="s">
        <v>270</v>
      </c>
      <c r="K10" s="90">
        <v>4</v>
      </c>
      <c r="L10" s="91">
        <f t="shared" si="0"/>
        <v>2</v>
      </c>
      <c r="M10" s="90">
        <v>1</v>
      </c>
      <c r="N10" s="91">
        <f t="shared" si="1"/>
        <v>0.5</v>
      </c>
      <c r="O10" s="90">
        <f>K1_23_Hodnotitelé!S7</f>
        <v>3.4545454545454546</v>
      </c>
      <c r="P10" s="91">
        <f t="shared" si="2"/>
        <v>3.4545454545454546</v>
      </c>
      <c r="Q10" s="90">
        <f>K1_23_Hodnotitelé!AE7</f>
        <v>3.6363636363636362</v>
      </c>
      <c r="R10" s="91">
        <f t="shared" si="3"/>
        <v>7.2727272727272734</v>
      </c>
      <c r="S10" s="90">
        <f>K1_23_Hodnotitelé!AQ7</f>
        <v>3.3636363636363638</v>
      </c>
      <c r="T10" s="91">
        <f t="shared" si="4"/>
        <v>3.3636363636363642</v>
      </c>
      <c r="U10" s="98">
        <f t="shared" si="5"/>
        <v>16.590909090909093</v>
      </c>
      <c r="V10" s="104">
        <f>H10*0.6</f>
        <v>112500</v>
      </c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3" s="2" customFormat="1" ht="48.75" customHeight="1" x14ac:dyDescent="0.25">
      <c r="A11" s="204"/>
      <c r="B11" s="93" t="s">
        <v>92</v>
      </c>
      <c r="C11" s="89" t="s">
        <v>93</v>
      </c>
      <c r="D11" s="89" t="s">
        <v>7</v>
      </c>
      <c r="E11" s="93" t="s">
        <v>8</v>
      </c>
      <c r="F11" s="89" t="s">
        <v>94</v>
      </c>
      <c r="G11" s="122">
        <v>268000</v>
      </c>
      <c r="H11" s="143">
        <v>200000</v>
      </c>
      <c r="I11" s="101" t="s">
        <v>228</v>
      </c>
      <c r="J11" s="185" t="s">
        <v>271</v>
      </c>
      <c r="K11" s="90">
        <v>1</v>
      </c>
      <c r="L11" s="91">
        <f t="shared" si="0"/>
        <v>0.5</v>
      </c>
      <c r="M11" s="90">
        <v>2</v>
      </c>
      <c r="N11" s="91">
        <f t="shared" si="1"/>
        <v>1</v>
      </c>
      <c r="O11" s="90">
        <f>K1_23_Hodnotitelé!S5</f>
        <v>3.2727272727272729</v>
      </c>
      <c r="P11" s="91">
        <f t="shared" si="2"/>
        <v>3.2727272727272734</v>
      </c>
      <c r="Q11" s="90">
        <f>K1_23_Hodnotitelé!AE5</f>
        <v>3.4545454545454546</v>
      </c>
      <c r="R11" s="91">
        <f t="shared" si="3"/>
        <v>6.9090909090909092</v>
      </c>
      <c r="S11" s="90">
        <f>K1_23_Hodnotitelé!AQ5</f>
        <v>3.4545454545454546</v>
      </c>
      <c r="T11" s="91">
        <f t="shared" si="4"/>
        <v>3.4545454545454546</v>
      </c>
      <c r="U11" s="98">
        <f t="shared" si="5"/>
        <v>15.136363636363638</v>
      </c>
      <c r="V11" s="104">
        <f>H11*0.6</f>
        <v>120000</v>
      </c>
      <c r="W11" s="9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3" s="2" customFormat="1" ht="38.25" customHeight="1" x14ac:dyDescent="0.25">
      <c r="A12" s="204"/>
      <c r="B12" s="94" t="s">
        <v>103</v>
      </c>
      <c r="C12" s="92" t="s">
        <v>104</v>
      </c>
      <c r="D12" s="92" t="s">
        <v>22</v>
      </c>
      <c r="E12" s="94">
        <v>68941811</v>
      </c>
      <c r="F12" s="92" t="s">
        <v>23</v>
      </c>
      <c r="G12" s="124">
        <v>264900</v>
      </c>
      <c r="H12" s="143">
        <v>198700</v>
      </c>
      <c r="I12" s="101" t="s">
        <v>228</v>
      </c>
      <c r="J12" s="185" t="s">
        <v>272</v>
      </c>
      <c r="K12" s="90">
        <v>1</v>
      </c>
      <c r="L12" s="91">
        <f t="shared" si="0"/>
        <v>0.5</v>
      </c>
      <c r="M12" s="90">
        <v>1</v>
      </c>
      <c r="N12" s="91">
        <f t="shared" si="1"/>
        <v>0.5</v>
      </c>
      <c r="O12" s="90">
        <f>K1_23_Hodnotitelé!S8</f>
        <v>3.7272727272727271</v>
      </c>
      <c r="P12" s="91">
        <f t="shared" si="2"/>
        <v>3.7272727272727275</v>
      </c>
      <c r="Q12" s="90">
        <f>K1_23_Hodnotitelé!AE8</f>
        <v>3.4545454545454546</v>
      </c>
      <c r="R12" s="91">
        <f t="shared" si="3"/>
        <v>6.9090909090909092</v>
      </c>
      <c r="S12" s="90">
        <f>K1_23_Hodnotitelé!AQ8</f>
        <v>3.3636363636363638</v>
      </c>
      <c r="T12" s="91">
        <f t="shared" si="4"/>
        <v>3.3636363636363642</v>
      </c>
      <c r="U12" s="98">
        <f t="shared" si="5"/>
        <v>15</v>
      </c>
      <c r="V12" s="104">
        <f>H12*0.6</f>
        <v>119220</v>
      </c>
      <c r="W12" s="97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3" s="9" customFormat="1" ht="71.25" customHeight="1" x14ac:dyDescent="0.25">
      <c r="A13" s="202" t="s">
        <v>263</v>
      </c>
      <c r="B13" s="94" t="s">
        <v>230</v>
      </c>
      <c r="C13" s="92" t="s">
        <v>231</v>
      </c>
      <c r="D13" s="92" t="s">
        <v>123</v>
      </c>
      <c r="E13" s="94">
        <v>47813130</v>
      </c>
      <c r="F13" s="92" t="s">
        <v>124</v>
      </c>
      <c r="G13" s="122">
        <v>94000</v>
      </c>
      <c r="H13" s="143">
        <v>80000</v>
      </c>
      <c r="I13" s="101"/>
      <c r="J13" s="18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157"/>
      <c r="W13" s="149" t="s">
        <v>240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s="69" customFormat="1" ht="67.5" customHeight="1" x14ac:dyDescent="0.25">
      <c r="A14" s="202"/>
      <c r="B14" s="94" t="s">
        <v>232</v>
      </c>
      <c r="C14" s="92" t="s">
        <v>233</v>
      </c>
      <c r="D14" s="92" t="s">
        <v>236</v>
      </c>
      <c r="E14" s="94">
        <v>25356259</v>
      </c>
      <c r="F14" s="92" t="s">
        <v>237</v>
      </c>
      <c r="G14" s="122">
        <v>200000</v>
      </c>
      <c r="H14" s="143">
        <v>150000</v>
      </c>
      <c r="I14" s="101"/>
      <c r="J14" s="18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157"/>
      <c r="W14" s="149" t="s">
        <v>326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</row>
    <row r="15" spans="1:43" s="2" customFormat="1" ht="68.25" customHeight="1" x14ac:dyDescent="0.25">
      <c r="A15" s="202"/>
      <c r="B15" s="94" t="s">
        <v>234</v>
      </c>
      <c r="C15" s="92" t="s">
        <v>235</v>
      </c>
      <c r="D15" s="92" t="s">
        <v>238</v>
      </c>
      <c r="E15" s="94">
        <v>73089672</v>
      </c>
      <c r="F15" s="92" t="s">
        <v>239</v>
      </c>
      <c r="G15" s="122">
        <v>246000</v>
      </c>
      <c r="H15" s="143">
        <v>90000</v>
      </c>
      <c r="I15" s="101"/>
      <c r="J15" s="18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157"/>
      <c r="W15" s="149" t="s">
        <v>326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24" customHeight="1" x14ac:dyDescent="0.25">
      <c r="A16" s="3"/>
      <c r="G16" s="128">
        <f>SUM(G5:G15)</f>
        <v>3927700</v>
      </c>
      <c r="H16" s="128">
        <f>SUM(H5:H15)</f>
        <v>1675200</v>
      </c>
      <c r="I16" s="126"/>
      <c r="J16" s="182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>
        <f>SUM(V5:V15)</f>
        <v>986320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17.25" customHeight="1" x14ac:dyDescent="0.25">
      <c r="A17" s="3"/>
      <c r="J17" s="18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x14ac:dyDescent="0.25">
      <c r="A18" s="3"/>
      <c r="B18" s="5"/>
      <c r="C18" s="5"/>
      <c r="D18" s="5"/>
      <c r="E18" s="30"/>
      <c r="F18" s="30"/>
      <c r="G18" s="30"/>
      <c r="H18" s="81"/>
      <c r="I18" s="5"/>
      <c r="J18" s="179"/>
      <c r="K18" s="1"/>
      <c r="L18" s="28"/>
      <c r="M18" s="1"/>
      <c r="N18" s="1"/>
      <c r="O18" s="1"/>
      <c r="P18" s="1"/>
      <c r="Q18" s="1"/>
      <c r="R18" s="1"/>
      <c r="S18" s="1"/>
      <c r="T18" s="1"/>
      <c r="U18" s="2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x14ac:dyDescent="0.25">
      <c r="A19" s="3"/>
      <c r="B19" s="5"/>
      <c r="C19" s="5"/>
      <c r="D19" s="78"/>
      <c r="E19" s="5"/>
      <c r="F19" s="5"/>
      <c r="G19" s="79"/>
      <c r="H19" s="81"/>
      <c r="I19" s="5"/>
      <c r="J19" s="179"/>
      <c r="K19" s="1"/>
      <c r="L19" s="28"/>
      <c r="M19" s="1"/>
      <c r="N19" s="1"/>
      <c r="O19" s="1"/>
      <c r="P19" s="1"/>
      <c r="Q19" s="1"/>
      <c r="R19" s="1"/>
      <c r="S19" s="1"/>
      <c r="T19" s="1"/>
      <c r="U19" s="2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x14ac:dyDescent="0.25">
      <c r="A20" s="3"/>
      <c r="B20" s="5"/>
      <c r="C20" s="5"/>
      <c r="D20" s="78"/>
      <c r="E20" s="30"/>
      <c r="F20" s="30"/>
      <c r="G20" s="30"/>
      <c r="H20" s="81"/>
      <c r="I20" s="5"/>
      <c r="J20" s="179"/>
      <c r="K20" s="1"/>
      <c r="L20" s="28"/>
      <c r="M20" s="1"/>
      <c r="N20" s="1"/>
      <c r="O20" s="1"/>
      <c r="P20" s="1"/>
      <c r="Q20" s="1"/>
      <c r="R20" s="1"/>
      <c r="S20" s="1"/>
      <c r="T20" s="1"/>
      <c r="U20" s="2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x14ac:dyDescent="0.25">
      <c r="A21" s="3"/>
      <c r="B21" s="5"/>
      <c r="C21" s="5"/>
      <c r="D21" s="78"/>
      <c r="E21" s="5"/>
      <c r="F21" s="5"/>
      <c r="G21" s="79"/>
      <c r="H21" s="81"/>
      <c r="I21" s="5"/>
      <c r="J21" s="179"/>
      <c r="K21" s="1"/>
      <c r="L21" s="28"/>
      <c r="M21" s="1"/>
      <c r="N21" s="1"/>
      <c r="O21" s="1"/>
      <c r="P21" s="1"/>
      <c r="Q21" s="1"/>
      <c r="R21" s="1"/>
      <c r="S21" s="1"/>
      <c r="T21" s="1"/>
      <c r="U21" s="2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x14ac:dyDescent="0.25">
      <c r="A22" s="3"/>
      <c r="B22" s="5"/>
      <c r="C22" s="5"/>
      <c r="D22" s="78"/>
      <c r="E22" s="5"/>
      <c r="F22" s="5"/>
      <c r="G22" s="79"/>
      <c r="H22" s="81"/>
      <c r="I22" s="5"/>
      <c r="J22" s="179"/>
      <c r="K22" s="1"/>
      <c r="L22" s="28"/>
      <c r="M22" s="1"/>
      <c r="N22" s="1"/>
      <c r="O22" s="1"/>
      <c r="P22" s="1"/>
      <c r="Q22" s="1"/>
      <c r="R22" s="1"/>
      <c r="S22" s="1"/>
      <c r="T22" s="1"/>
      <c r="U22" s="2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6" customFormat="1" x14ac:dyDescent="0.25">
      <c r="B23" s="83"/>
      <c r="C23" s="83"/>
      <c r="D23" s="84"/>
      <c r="E23" s="84"/>
      <c r="F23" s="84"/>
      <c r="G23" s="84"/>
      <c r="H23" s="85"/>
      <c r="I23" s="83"/>
      <c r="J23" s="183"/>
      <c r="K23" s="86"/>
      <c r="L23" s="87"/>
      <c r="M23" s="86"/>
      <c r="N23" s="86"/>
      <c r="O23" s="86"/>
      <c r="P23" s="86"/>
      <c r="Q23" s="86"/>
      <c r="R23" s="86"/>
      <c r="S23" s="86"/>
      <c r="T23" s="86"/>
      <c r="U23" s="87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</row>
    <row r="24" spans="1:43" s="2" customFormat="1" x14ac:dyDescent="0.25">
      <c r="A24" s="3"/>
      <c r="B24" s="5"/>
      <c r="C24" s="5"/>
      <c r="D24" s="5"/>
      <c r="E24" s="5"/>
      <c r="F24" s="5"/>
      <c r="G24" s="5"/>
      <c r="H24" s="81"/>
      <c r="I24" s="5"/>
      <c r="J24" s="179"/>
      <c r="K24" s="1"/>
      <c r="L24" s="28"/>
      <c r="M24" s="1"/>
      <c r="N24" s="1"/>
      <c r="O24" s="1"/>
      <c r="P24" s="1"/>
      <c r="Q24" s="1"/>
      <c r="R24" s="1"/>
      <c r="S24" s="1"/>
      <c r="T24" s="1"/>
      <c r="U24" s="2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2" customFormat="1" x14ac:dyDescent="0.25">
      <c r="A25" s="3"/>
      <c r="B25" s="5"/>
      <c r="C25" s="5"/>
      <c r="D25" s="5"/>
      <c r="E25" s="5"/>
      <c r="F25" s="5"/>
      <c r="G25" s="84"/>
      <c r="H25" s="81"/>
      <c r="I25" s="5"/>
      <c r="J25" s="179"/>
      <c r="K25" s="1"/>
      <c r="L25" s="28"/>
      <c r="M25" s="1"/>
      <c r="N25" s="1"/>
      <c r="O25" s="1"/>
      <c r="P25" s="1"/>
      <c r="Q25" s="1"/>
      <c r="R25" s="1"/>
      <c r="S25" s="1"/>
      <c r="T25" s="1"/>
      <c r="U25" s="28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2" customFormat="1" x14ac:dyDescent="0.25">
      <c r="A26" s="3"/>
      <c r="B26" s="5"/>
      <c r="C26" s="5"/>
      <c r="D26" s="5"/>
      <c r="E26" s="5"/>
      <c r="F26" s="5"/>
      <c r="G26" s="5"/>
      <c r="H26" s="81"/>
      <c r="I26" s="5"/>
      <c r="J26" s="179"/>
      <c r="K26" s="1"/>
      <c r="L26" s="28"/>
      <c r="M26" s="1"/>
      <c r="N26" s="1"/>
      <c r="O26" s="1"/>
      <c r="P26" s="1"/>
      <c r="Q26" s="1"/>
      <c r="R26" s="1"/>
      <c r="S26" s="1"/>
      <c r="T26" s="1"/>
      <c r="U26" s="2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2" customFormat="1" x14ac:dyDescent="0.25">
      <c r="A27" s="3"/>
      <c r="B27" s="5"/>
      <c r="C27" s="5"/>
      <c r="D27" s="5"/>
      <c r="E27" s="5"/>
      <c r="F27" s="5"/>
      <c r="G27" s="5"/>
      <c r="H27" s="81"/>
      <c r="I27" s="5"/>
      <c r="J27" s="179"/>
      <c r="K27" s="1"/>
      <c r="L27" s="28"/>
      <c r="M27" s="1"/>
      <c r="N27" s="1"/>
      <c r="O27" s="1"/>
      <c r="P27" s="1"/>
      <c r="Q27" s="1"/>
      <c r="R27" s="1"/>
      <c r="S27" s="1"/>
      <c r="T27" s="1"/>
      <c r="U27" s="2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2" customFormat="1" x14ac:dyDescent="0.25">
      <c r="A28" s="3"/>
      <c r="B28" s="5"/>
      <c r="C28" s="5"/>
      <c r="D28" s="5"/>
      <c r="E28" s="5"/>
      <c r="F28" s="5"/>
      <c r="G28" s="5"/>
      <c r="H28" s="81"/>
      <c r="I28" s="5"/>
      <c r="J28" s="179"/>
      <c r="K28" s="1"/>
      <c r="L28" s="28"/>
      <c r="M28" s="1"/>
      <c r="N28" s="1"/>
      <c r="O28" s="1"/>
      <c r="P28" s="1"/>
      <c r="Q28" s="1"/>
      <c r="R28" s="1"/>
      <c r="S28" s="1"/>
      <c r="T28" s="1"/>
      <c r="U28" s="2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2" customFormat="1" x14ac:dyDescent="0.25">
      <c r="A29" s="3"/>
      <c r="B29" s="5"/>
      <c r="C29" s="5"/>
      <c r="D29" s="5"/>
      <c r="E29" s="5"/>
      <c r="F29" s="5"/>
      <c r="G29" s="5"/>
      <c r="H29" s="81"/>
      <c r="I29" s="5"/>
      <c r="J29" s="179"/>
      <c r="K29" s="1"/>
      <c r="L29" s="28"/>
      <c r="M29" s="1"/>
      <c r="N29" s="1"/>
      <c r="O29" s="1"/>
      <c r="P29" s="1"/>
      <c r="Q29" s="1"/>
      <c r="R29" s="1"/>
      <c r="S29" s="1"/>
      <c r="T29" s="1"/>
      <c r="U29" s="2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2" customFormat="1" x14ac:dyDescent="0.25">
      <c r="A30" s="3"/>
      <c r="B30" s="5"/>
      <c r="C30" s="5"/>
      <c r="D30" s="5"/>
      <c r="E30" s="5"/>
      <c r="F30" s="5"/>
      <c r="G30" s="5"/>
      <c r="H30" s="81"/>
      <c r="I30" s="5"/>
      <c r="J30" s="179"/>
      <c r="K30" s="1"/>
      <c r="L30" s="28"/>
      <c r="M30" s="1"/>
      <c r="N30" s="1"/>
      <c r="O30" s="1"/>
      <c r="P30" s="1"/>
      <c r="Q30" s="1"/>
      <c r="R30" s="1"/>
      <c r="S30" s="1"/>
      <c r="T30" s="1"/>
      <c r="U30" s="2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2" customFormat="1" x14ac:dyDescent="0.25">
      <c r="A31" s="3"/>
      <c r="B31" s="5"/>
      <c r="C31" s="5"/>
      <c r="D31" s="5"/>
      <c r="E31" s="5"/>
      <c r="F31" s="5"/>
      <c r="G31" s="5"/>
      <c r="H31" s="81"/>
      <c r="I31" s="5"/>
      <c r="J31" s="179"/>
      <c r="K31" s="1"/>
      <c r="L31" s="28"/>
      <c r="M31" s="1"/>
      <c r="N31" s="1"/>
      <c r="O31" s="1"/>
      <c r="P31" s="1"/>
      <c r="Q31" s="1"/>
      <c r="R31" s="1"/>
      <c r="S31" s="1"/>
      <c r="T31" s="1"/>
      <c r="U31" s="2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2" customFormat="1" x14ac:dyDescent="0.25">
      <c r="A32" s="3"/>
      <c r="B32" s="5"/>
      <c r="C32" s="5"/>
      <c r="D32" s="5"/>
      <c r="E32" s="5"/>
      <c r="F32" s="5"/>
      <c r="G32" s="5"/>
      <c r="H32" s="81"/>
      <c r="I32" s="5"/>
      <c r="J32" s="179"/>
      <c r="K32" s="1"/>
      <c r="L32" s="28"/>
      <c r="M32" s="1"/>
      <c r="N32" s="1"/>
      <c r="O32" s="1"/>
      <c r="P32" s="1"/>
      <c r="Q32" s="1"/>
      <c r="R32" s="1"/>
      <c r="S32" s="1"/>
      <c r="T32" s="1"/>
      <c r="U32" s="2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2" customFormat="1" x14ac:dyDescent="0.25">
      <c r="A33" s="3"/>
      <c r="B33" s="5"/>
      <c r="C33" s="5"/>
      <c r="D33" s="5"/>
      <c r="E33" s="5"/>
      <c r="F33" s="5"/>
      <c r="G33" s="5"/>
      <c r="H33" s="81"/>
      <c r="I33" s="5"/>
      <c r="J33" s="179"/>
      <c r="K33" s="1"/>
      <c r="L33" s="28"/>
      <c r="M33" s="1"/>
      <c r="N33" s="1"/>
      <c r="O33" s="1"/>
      <c r="P33" s="1"/>
      <c r="Q33" s="1"/>
      <c r="R33" s="1"/>
      <c r="S33" s="1"/>
      <c r="T33" s="1"/>
      <c r="U33" s="2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2" customFormat="1" x14ac:dyDescent="0.25">
      <c r="A34" s="3"/>
      <c r="B34" s="5"/>
      <c r="C34" s="5"/>
      <c r="D34" s="5"/>
      <c r="E34" s="5"/>
      <c r="F34" s="5"/>
      <c r="G34" s="5"/>
      <c r="H34" s="81"/>
      <c r="I34" s="5"/>
      <c r="J34" s="179"/>
      <c r="K34" s="1"/>
      <c r="L34" s="28"/>
      <c r="M34" s="1"/>
      <c r="N34" s="1"/>
      <c r="O34" s="1"/>
      <c r="P34" s="1"/>
      <c r="Q34" s="1"/>
      <c r="R34" s="1"/>
      <c r="S34" s="1"/>
      <c r="T34" s="1"/>
      <c r="U34" s="2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2" customFormat="1" x14ac:dyDescent="0.25">
      <c r="A35" s="3"/>
      <c r="B35" s="5"/>
      <c r="C35" s="5"/>
      <c r="D35" s="5"/>
      <c r="E35" s="5"/>
      <c r="F35" s="5"/>
      <c r="G35" s="5"/>
      <c r="H35" s="81"/>
      <c r="I35" s="5"/>
      <c r="J35" s="179"/>
      <c r="K35" s="1"/>
      <c r="L35" s="28"/>
      <c r="M35" s="1"/>
      <c r="N35" s="1"/>
      <c r="O35" s="1"/>
      <c r="P35" s="1"/>
      <c r="Q35" s="1"/>
      <c r="R35" s="1"/>
      <c r="S35" s="1"/>
      <c r="T35" s="1"/>
      <c r="U35" s="2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2" customFormat="1" x14ac:dyDescent="0.25">
      <c r="A36" s="3"/>
      <c r="B36" s="5"/>
      <c r="C36" s="5"/>
      <c r="D36" s="5"/>
      <c r="E36" s="5"/>
      <c r="F36" s="5"/>
      <c r="G36" s="5"/>
      <c r="H36" s="81"/>
      <c r="I36" s="5"/>
      <c r="J36" s="179"/>
      <c r="K36" s="1"/>
      <c r="L36" s="28"/>
      <c r="M36" s="1"/>
      <c r="N36" s="1"/>
      <c r="O36" s="1"/>
      <c r="P36" s="1"/>
      <c r="Q36" s="1"/>
      <c r="R36" s="1"/>
      <c r="S36" s="1"/>
      <c r="T36" s="1"/>
      <c r="U36" s="2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2" customFormat="1" x14ac:dyDescent="0.25">
      <c r="A37" s="3"/>
      <c r="B37" s="5"/>
      <c r="C37" s="5"/>
      <c r="D37" s="5"/>
      <c r="E37" s="5"/>
      <c r="F37" s="5"/>
      <c r="G37" s="5"/>
      <c r="H37" s="81"/>
      <c r="I37" s="5"/>
      <c r="J37" s="179"/>
      <c r="K37" s="1"/>
      <c r="L37" s="28"/>
      <c r="M37" s="1"/>
      <c r="N37" s="1"/>
      <c r="O37" s="1"/>
      <c r="P37" s="1"/>
      <c r="Q37" s="1"/>
      <c r="R37" s="1"/>
      <c r="S37" s="1"/>
      <c r="T37" s="1"/>
      <c r="U37" s="2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2" customFormat="1" x14ac:dyDescent="0.25">
      <c r="A38" s="3"/>
      <c r="B38" s="5"/>
      <c r="C38" s="5"/>
      <c r="D38" s="5"/>
      <c r="E38" s="5"/>
      <c r="F38" s="5"/>
      <c r="G38" s="5"/>
      <c r="H38" s="81"/>
      <c r="I38" s="5"/>
      <c r="J38" s="179"/>
      <c r="K38" s="1"/>
      <c r="L38" s="28"/>
      <c r="M38" s="1"/>
      <c r="N38" s="1"/>
      <c r="O38" s="1"/>
      <c r="P38" s="1"/>
      <c r="Q38" s="1"/>
      <c r="R38" s="1"/>
      <c r="S38" s="1"/>
      <c r="T38" s="1"/>
      <c r="U38" s="2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2" customFormat="1" x14ac:dyDescent="0.25">
      <c r="A39" s="3"/>
      <c r="B39" s="5"/>
      <c r="C39" s="5"/>
      <c r="D39" s="5"/>
      <c r="E39" s="5"/>
      <c r="F39" s="5"/>
      <c r="G39" s="5"/>
      <c r="H39" s="81"/>
      <c r="I39" s="5"/>
      <c r="J39" s="179"/>
      <c r="K39" s="1"/>
      <c r="L39" s="28"/>
      <c r="M39" s="1"/>
      <c r="N39" s="1"/>
      <c r="O39" s="1"/>
      <c r="P39" s="1"/>
      <c r="Q39" s="1"/>
      <c r="R39" s="1"/>
      <c r="S39" s="1"/>
      <c r="T39" s="1"/>
      <c r="U39" s="2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2" customFormat="1" x14ac:dyDescent="0.25">
      <c r="A40" s="3"/>
      <c r="B40" s="5"/>
      <c r="C40" s="5"/>
      <c r="D40" s="5"/>
      <c r="E40" s="5"/>
      <c r="F40" s="5"/>
      <c r="G40" s="5"/>
      <c r="H40" s="81"/>
      <c r="I40" s="5"/>
      <c r="J40" s="179"/>
      <c r="K40" s="1"/>
      <c r="L40" s="28"/>
      <c r="M40" s="1"/>
      <c r="N40" s="1"/>
      <c r="O40" s="1"/>
      <c r="P40" s="1"/>
      <c r="Q40" s="1"/>
      <c r="R40" s="1"/>
      <c r="S40" s="1"/>
      <c r="T40" s="1"/>
      <c r="U40" s="2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2" customFormat="1" x14ac:dyDescent="0.25">
      <c r="A41" s="3"/>
      <c r="B41" s="5"/>
      <c r="C41" s="5"/>
      <c r="D41" s="5"/>
      <c r="E41" s="5"/>
      <c r="F41" s="5"/>
      <c r="G41" s="5"/>
      <c r="H41" s="81"/>
      <c r="I41" s="5"/>
      <c r="J41" s="179"/>
      <c r="K41" s="1"/>
      <c r="L41" s="28"/>
      <c r="M41" s="1"/>
      <c r="N41" s="1"/>
      <c r="O41" s="1"/>
      <c r="P41" s="1"/>
      <c r="Q41" s="1"/>
      <c r="R41" s="1"/>
      <c r="S41" s="1"/>
      <c r="T41" s="1"/>
      <c r="U41" s="2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2" customFormat="1" x14ac:dyDescent="0.25">
      <c r="A42" s="3"/>
      <c r="B42" s="5"/>
      <c r="C42" s="5"/>
      <c r="D42" s="5"/>
      <c r="E42" s="5"/>
      <c r="F42" s="5"/>
      <c r="G42" s="5"/>
      <c r="H42" s="81"/>
      <c r="I42" s="5"/>
      <c r="J42" s="179"/>
      <c r="K42" s="1"/>
      <c r="L42" s="28"/>
      <c r="M42" s="1"/>
      <c r="N42" s="1"/>
      <c r="O42" s="1"/>
      <c r="P42" s="1"/>
      <c r="Q42" s="1"/>
      <c r="R42" s="1"/>
      <c r="S42" s="1"/>
      <c r="T42" s="1"/>
      <c r="U42" s="2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2" customFormat="1" x14ac:dyDescent="0.25">
      <c r="A43" s="3"/>
      <c r="B43" s="5"/>
      <c r="C43" s="5"/>
      <c r="D43" s="5"/>
      <c r="E43" s="5"/>
      <c r="F43" s="5"/>
      <c r="G43" s="5"/>
      <c r="H43" s="81"/>
      <c r="I43" s="5"/>
      <c r="J43" s="179"/>
      <c r="K43" s="1"/>
      <c r="L43" s="28"/>
      <c r="M43" s="1"/>
      <c r="N43" s="1"/>
      <c r="O43" s="1"/>
      <c r="P43" s="1"/>
      <c r="Q43" s="1"/>
      <c r="R43" s="1"/>
      <c r="S43" s="1"/>
      <c r="T43" s="1"/>
      <c r="U43" s="2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s="2" customFormat="1" x14ac:dyDescent="0.25">
      <c r="A44" s="3"/>
      <c r="B44" s="5"/>
      <c r="C44" s="5"/>
      <c r="D44" s="5"/>
      <c r="E44" s="5"/>
      <c r="F44" s="5"/>
      <c r="G44" s="5"/>
      <c r="H44" s="81"/>
      <c r="I44" s="5"/>
      <c r="J44" s="179"/>
      <c r="K44" s="1"/>
      <c r="L44" s="28"/>
      <c r="M44" s="1"/>
      <c r="N44" s="1"/>
      <c r="O44" s="1"/>
      <c r="P44" s="1"/>
      <c r="Q44" s="1"/>
      <c r="R44" s="1"/>
      <c r="S44" s="1"/>
      <c r="T44" s="1"/>
      <c r="U44" s="2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s="2" customFormat="1" x14ac:dyDescent="0.25">
      <c r="A45" s="3"/>
      <c r="B45" s="5"/>
      <c r="C45" s="5"/>
      <c r="D45" s="5"/>
      <c r="E45" s="5"/>
      <c r="F45" s="5"/>
      <c r="G45" s="5"/>
      <c r="H45" s="81"/>
      <c r="I45" s="5"/>
      <c r="J45" s="179"/>
      <c r="K45" s="1"/>
      <c r="L45" s="28"/>
      <c r="M45" s="1"/>
      <c r="N45" s="1"/>
      <c r="O45" s="1"/>
      <c r="P45" s="1"/>
      <c r="Q45" s="1"/>
      <c r="R45" s="1"/>
      <c r="S45" s="1"/>
      <c r="T45" s="1"/>
      <c r="U45" s="2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s="2" customFormat="1" x14ac:dyDescent="0.25">
      <c r="A46" s="3"/>
      <c r="B46" s="5"/>
      <c r="C46" s="5"/>
      <c r="D46" s="5"/>
      <c r="E46" s="5"/>
      <c r="F46" s="5"/>
      <c r="G46" s="5"/>
      <c r="H46" s="81"/>
      <c r="I46" s="5"/>
      <c r="J46" s="179"/>
      <c r="K46" s="1"/>
      <c r="L46" s="28"/>
      <c r="M46" s="1"/>
      <c r="N46" s="1"/>
      <c r="O46" s="1"/>
      <c r="P46" s="1"/>
      <c r="Q46" s="1"/>
      <c r="R46" s="1"/>
      <c r="S46" s="1"/>
      <c r="T46" s="1"/>
      <c r="U46" s="28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s="2" customFormat="1" x14ac:dyDescent="0.25">
      <c r="A47" s="3"/>
      <c r="B47" s="5"/>
      <c r="C47" s="5"/>
      <c r="D47" s="5"/>
      <c r="E47" s="5"/>
      <c r="F47" s="5"/>
      <c r="G47" s="5"/>
      <c r="H47" s="81"/>
      <c r="I47" s="5"/>
      <c r="J47" s="179"/>
      <c r="K47" s="1"/>
      <c r="L47" s="28"/>
      <c r="M47" s="1"/>
      <c r="N47" s="1"/>
      <c r="O47" s="1"/>
      <c r="P47" s="1"/>
      <c r="Q47" s="1"/>
      <c r="R47" s="1"/>
      <c r="S47" s="1"/>
      <c r="T47" s="1"/>
      <c r="U47" s="28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s="2" customFormat="1" x14ac:dyDescent="0.25">
      <c r="A48" s="3"/>
      <c r="B48" s="5"/>
      <c r="C48" s="5"/>
      <c r="D48" s="5"/>
      <c r="E48" s="5"/>
      <c r="F48" s="5"/>
      <c r="G48" s="5"/>
      <c r="H48" s="81"/>
      <c r="I48" s="5"/>
      <c r="J48" s="179"/>
      <c r="K48" s="1"/>
      <c r="L48" s="28"/>
      <c r="M48" s="1"/>
      <c r="N48" s="1"/>
      <c r="O48" s="1"/>
      <c r="P48" s="1"/>
      <c r="Q48" s="1"/>
      <c r="R48" s="1"/>
      <c r="S48" s="1"/>
      <c r="T48" s="1"/>
      <c r="U48" s="2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s="2" customFormat="1" x14ac:dyDescent="0.25">
      <c r="A49" s="3"/>
      <c r="B49" s="5"/>
      <c r="C49" s="5"/>
      <c r="D49" s="5"/>
      <c r="E49" s="5"/>
      <c r="F49" s="5"/>
      <c r="G49" s="5"/>
      <c r="H49" s="81"/>
      <c r="I49" s="5"/>
      <c r="J49" s="179"/>
      <c r="K49" s="1"/>
      <c r="L49" s="28"/>
      <c r="M49" s="1"/>
      <c r="N49" s="1"/>
      <c r="O49" s="1"/>
      <c r="P49" s="1"/>
      <c r="Q49" s="1"/>
      <c r="R49" s="1"/>
      <c r="S49" s="1"/>
      <c r="T49" s="1"/>
      <c r="U49" s="28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s="2" customFormat="1" x14ac:dyDescent="0.25">
      <c r="A50" s="3"/>
      <c r="B50" s="5"/>
      <c r="C50" s="5"/>
      <c r="D50" s="5"/>
      <c r="E50" s="5"/>
      <c r="F50" s="5"/>
      <c r="G50" s="5"/>
      <c r="H50" s="81"/>
      <c r="I50" s="5"/>
      <c r="J50" s="179"/>
      <c r="K50" s="1"/>
      <c r="L50" s="28"/>
      <c r="M50" s="1"/>
      <c r="N50" s="1"/>
      <c r="O50" s="1"/>
      <c r="P50" s="1"/>
      <c r="Q50" s="1"/>
      <c r="R50" s="1"/>
      <c r="S50" s="1"/>
      <c r="T50" s="1"/>
      <c r="U50" s="28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s="2" customFormat="1" x14ac:dyDescent="0.25">
      <c r="A51" s="3"/>
      <c r="B51" s="5"/>
      <c r="C51" s="5"/>
      <c r="D51" s="5"/>
      <c r="E51" s="5"/>
      <c r="F51" s="5"/>
      <c r="G51" s="5"/>
      <c r="H51" s="81"/>
      <c r="I51" s="5"/>
      <c r="J51" s="179"/>
      <c r="K51" s="1"/>
      <c r="L51" s="28"/>
      <c r="M51" s="1"/>
      <c r="N51" s="1"/>
      <c r="O51" s="1"/>
      <c r="P51" s="1"/>
      <c r="Q51" s="1"/>
      <c r="R51" s="1"/>
      <c r="S51" s="1"/>
      <c r="T51" s="1"/>
      <c r="U51" s="28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</sheetData>
  <sheetProtection formatCells="0" formatColumns="0" formatRows="0" insertColumns="0" insertRows="0" insertHyperlinks="0" deleteColumns="0" deleteRows="0" sort="0" autoFilter="0" pivotTables="0"/>
  <sortState ref="B5:U12">
    <sortCondition descending="1" ref="U5:U12"/>
  </sortState>
  <mergeCells count="43">
    <mergeCell ref="AE3:AH3"/>
    <mergeCell ref="A5:A12"/>
    <mergeCell ref="AA3:AD3"/>
    <mergeCell ref="AA4"/>
    <mergeCell ref="AB4"/>
    <mergeCell ref="AC4"/>
    <mergeCell ref="AD4"/>
    <mergeCell ref="X4"/>
    <mergeCell ref="Y4"/>
    <mergeCell ref="Z4"/>
    <mergeCell ref="H2:H4"/>
    <mergeCell ref="G2:G4"/>
    <mergeCell ref="B2:B4"/>
    <mergeCell ref="J2:J4"/>
    <mergeCell ref="E2:E4"/>
    <mergeCell ref="D2:D4"/>
    <mergeCell ref="B1:C1"/>
    <mergeCell ref="A13:A15"/>
    <mergeCell ref="AE4"/>
    <mergeCell ref="AM3:AP3"/>
    <mergeCell ref="AM4"/>
    <mergeCell ref="AN4"/>
    <mergeCell ref="AO4"/>
    <mergeCell ref="AP4"/>
    <mergeCell ref="AI3:AL3"/>
    <mergeCell ref="AI4"/>
    <mergeCell ref="AJ4"/>
    <mergeCell ref="AK4"/>
    <mergeCell ref="AL4"/>
    <mergeCell ref="AF4"/>
    <mergeCell ref="AG4"/>
    <mergeCell ref="AH4"/>
    <mergeCell ref="C2:C4"/>
    <mergeCell ref="K2:L2"/>
    <mergeCell ref="M2:N2"/>
    <mergeCell ref="U2:U4"/>
    <mergeCell ref="V2:V4"/>
    <mergeCell ref="W2:W4"/>
    <mergeCell ref="I2:I4"/>
    <mergeCell ref="F2:F4"/>
    <mergeCell ref="O2:P2"/>
    <mergeCell ref="Q2:R2"/>
    <mergeCell ref="S2:T2"/>
  </mergeCells>
  <pageMargins left="0.25" right="0.25" top="0.75" bottom="0.75" header="0.3" footer="0.3"/>
  <pageSetup paperSize="9" scale="64" fitToHeight="0" orientation="landscape" r:id="rId1"/>
  <ignoredErrors>
    <ignoredError sqref="V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"/>
  <sheetViews>
    <sheetView zoomScale="80" zoomScaleNormal="80" workbookViewId="0">
      <selection activeCell="F20" sqref="F20"/>
    </sheetView>
  </sheetViews>
  <sheetFormatPr defaultRowHeight="15" x14ac:dyDescent="0.25"/>
  <cols>
    <col min="1" max="1" width="9.140625" style="3"/>
    <col min="2" max="2" width="14" customWidth="1"/>
    <col min="3" max="3" width="29" style="4" customWidth="1"/>
    <col min="4" max="4" width="29.140625" style="4" customWidth="1"/>
    <col min="5" max="5" width="17.5703125" style="4" customWidth="1"/>
    <col min="6" max="6" width="26" style="4" customWidth="1"/>
    <col min="7" max="7" width="12.7109375" style="4" customWidth="1"/>
    <col min="8" max="8" width="14.28515625" style="4" customWidth="1"/>
    <col min="9" max="9" width="18.140625" style="48" customWidth="1"/>
    <col min="10" max="10" width="23.42578125" style="67" customWidth="1"/>
    <col min="11" max="19" width="13.7109375" customWidth="1"/>
    <col min="20" max="20" width="16" customWidth="1"/>
    <col min="21" max="21" width="12.5703125" style="29" customWidth="1"/>
    <col min="22" max="22" width="18.140625" style="119" customWidth="1"/>
    <col min="23" max="23" width="37.42578125" customWidth="1"/>
    <col min="24" max="24" width="32.85546875" customWidth="1"/>
  </cols>
  <sheetData>
    <row r="1" spans="1:35" s="3" customFormat="1" ht="49.5" customHeight="1" x14ac:dyDescent="0.25">
      <c r="B1" s="153" t="s">
        <v>181</v>
      </c>
      <c r="C1" s="154"/>
      <c r="D1" s="139"/>
      <c r="E1" s="4"/>
      <c r="F1" s="4"/>
      <c r="G1" s="4"/>
      <c r="H1" s="4"/>
      <c r="I1" s="48"/>
      <c r="J1" s="67"/>
      <c r="U1" s="29"/>
      <c r="V1" s="119"/>
    </row>
    <row r="2" spans="1:35" s="3" customFormat="1" ht="55.5" customHeight="1" x14ac:dyDescent="0.25">
      <c r="A2" s="105"/>
      <c r="B2" s="192" t="s">
        <v>0</v>
      </c>
      <c r="C2" s="192" t="s">
        <v>1</v>
      </c>
      <c r="D2" s="192" t="s">
        <v>2</v>
      </c>
      <c r="E2" s="192" t="s">
        <v>3</v>
      </c>
      <c r="F2" s="192" t="s">
        <v>4</v>
      </c>
      <c r="G2" s="192" t="s">
        <v>6</v>
      </c>
      <c r="H2" s="205" t="s">
        <v>5</v>
      </c>
      <c r="I2" s="192" t="s">
        <v>322</v>
      </c>
      <c r="J2" s="193" t="s">
        <v>264</v>
      </c>
      <c r="K2" s="194" t="s">
        <v>57</v>
      </c>
      <c r="L2" s="194"/>
      <c r="M2" s="194" t="s">
        <v>46</v>
      </c>
      <c r="N2" s="194"/>
      <c r="O2" s="194" t="s">
        <v>47</v>
      </c>
      <c r="P2" s="194"/>
      <c r="Q2" s="194" t="s">
        <v>48</v>
      </c>
      <c r="R2" s="194"/>
      <c r="S2" s="194" t="s">
        <v>49</v>
      </c>
      <c r="T2" s="194"/>
      <c r="U2" s="195" t="s">
        <v>50</v>
      </c>
      <c r="V2" s="212" t="s">
        <v>320</v>
      </c>
      <c r="W2" s="215" t="s">
        <v>262</v>
      </c>
    </row>
    <row r="3" spans="1:35" s="2" customFormat="1" ht="49.5" customHeight="1" x14ac:dyDescent="0.25">
      <c r="A3" s="105"/>
      <c r="B3" s="192"/>
      <c r="C3" s="192"/>
      <c r="D3" s="192"/>
      <c r="E3" s="192"/>
      <c r="F3" s="192"/>
      <c r="G3" s="192"/>
      <c r="H3" s="205"/>
      <c r="I3" s="192"/>
      <c r="J3" s="210"/>
      <c r="K3" s="31" t="s">
        <v>51</v>
      </c>
      <c r="L3" s="31" t="s">
        <v>52</v>
      </c>
      <c r="M3" s="31" t="s">
        <v>51</v>
      </c>
      <c r="N3" s="31" t="s">
        <v>52</v>
      </c>
      <c r="O3" s="31" t="s">
        <v>51</v>
      </c>
      <c r="P3" s="31" t="s">
        <v>52</v>
      </c>
      <c r="Q3" s="31" t="s">
        <v>51</v>
      </c>
      <c r="R3" s="31" t="s">
        <v>52</v>
      </c>
      <c r="S3" s="31" t="s">
        <v>51</v>
      </c>
      <c r="T3" s="31" t="s">
        <v>52</v>
      </c>
      <c r="U3" s="196"/>
      <c r="V3" s="213"/>
      <c r="W3" s="216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2" customFormat="1" ht="22.5" customHeight="1" x14ac:dyDescent="0.25">
      <c r="A4" s="105"/>
      <c r="B4" s="192"/>
      <c r="C4" s="192"/>
      <c r="D4" s="192"/>
      <c r="E4" s="192"/>
      <c r="F4" s="192"/>
      <c r="G4" s="192"/>
      <c r="H4" s="205"/>
      <c r="I4" s="192"/>
      <c r="J4" s="211"/>
      <c r="K4" s="102"/>
      <c r="L4" s="99" t="s">
        <v>53</v>
      </c>
      <c r="M4" s="99"/>
      <c r="N4" s="99" t="s">
        <v>53</v>
      </c>
      <c r="O4" s="99"/>
      <c r="P4" s="99" t="s">
        <v>54</v>
      </c>
      <c r="Q4" s="99"/>
      <c r="R4" s="99" t="s">
        <v>55</v>
      </c>
      <c r="S4" s="99"/>
      <c r="T4" s="99" t="s">
        <v>54</v>
      </c>
      <c r="U4" s="197"/>
      <c r="V4" s="214"/>
      <c r="W4" s="217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2" customFormat="1" ht="39.950000000000003" customHeight="1" x14ac:dyDescent="0.25">
      <c r="A5" s="208" t="s">
        <v>261</v>
      </c>
      <c r="B5" s="106" t="s">
        <v>135</v>
      </c>
      <c r="C5" s="107" t="s">
        <v>136</v>
      </c>
      <c r="D5" s="107" t="s">
        <v>74</v>
      </c>
      <c r="E5" s="106" t="s">
        <v>75</v>
      </c>
      <c r="F5" s="107" t="s">
        <v>76</v>
      </c>
      <c r="G5" s="120">
        <v>445000</v>
      </c>
      <c r="H5" s="161">
        <v>100000</v>
      </c>
      <c r="I5" s="108" t="s">
        <v>229</v>
      </c>
      <c r="J5" s="187" t="s">
        <v>275</v>
      </c>
      <c r="K5" s="133">
        <v>5</v>
      </c>
      <c r="L5" s="134">
        <f t="shared" ref="L5:L33" si="0">(25*K5*0.1)/5</f>
        <v>2.5</v>
      </c>
      <c r="M5" s="133">
        <v>5</v>
      </c>
      <c r="N5" s="134">
        <f t="shared" ref="N5:N33" si="1">(25*M5*0.1)/5</f>
        <v>2.5</v>
      </c>
      <c r="O5" s="133">
        <f>K2_23_Hodnotitelé!S15</f>
        <v>4.7272727272727275</v>
      </c>
      <c r="P5" s="134">
        <f t="shared" ref="P5:P33" si="2">(25*O5*0.2)/5</f>
        <v>4.7272727272727284</v>
      </c>
      <c r="Q5" s="133">
        <f>K2_23_Hodnotitelé!AE15</f>
        <v>4.8181818181818183</v>
      </c>
      <c r="R5" s="134">
        <f t="shared" ref="R5:R26" si="3">(25*Q5*0.4)/5</f>
        <v>9.6363636363636367</v>
      </c>
      <c r="S5" s="133">
        <f>K2_23_Hodnotitelé!AQ15</f>
        <v>4.6363636363636367</v>
      </c>
      <c r="T5" s="134">
        <f t="shared" ref="T5:T33" si="4">(25*S5*0.2)/5</f>
        <v>4.6363636363636376</v>
      </c>
      <c r="U5" s="135">
        <f t="shared" ref="U5:U33" si="5">SUM(L5,N5,P5,R5,T5)</f>
        <v>24.000000000000004</v>
      </c>
      <c r="V5" s="136">
        <f>H5</f>
        <v>100000</v>
      </c>
      <c r="W5" s="109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2" customFormat="1" ht="39.950000000000003" customHeight="1" x14ac:dyDescent="0.25">
      <c r="A6" s="208"/>
      <c r="B6" s="93" t="s">
        <v>137</v>
      </c>
      <c r="C6" s="89" t="s">
        <v>138</v>
      </c>
      <c r="D6" s="89" t="s">
        <v>74</v>
      </c>
      <c r="E6" s="93" t="s">
        <v>75</v>
      </c>
      <c r="F6" s="89" t="s">
        <v>76</v>
      </c>
      <c r="G6" s="121">
        <v>3405000</v>
      </c>
      <c r="H6" s="143">
        <v>100000</v>
      </c>
      <c r="I6" s="108" t="s">
        <v>229</v>
      </c>
      <c r="J6" s="187" t="s">
        <v>276</v>
      </c>
      <c r="K6" s="90">
        <v>5</v>
      </c>
      <c r="L6" s="137">
        <f t="shared" si="0"/>
        <v>2.5</v>
      </c>
      <c r="M6" s="90">
        <v>5</v>
      </c>
      <c r="N6" s="137">
        <f t="shared" si="1"/>
        <v>2.5</v>
      </c>
      <c r="O6" s="133">
        <f>K2_23_Hodnotitelé!S16</f>
        <v>4.6363636363636367</v>
      </c>
      <c r="P6" s="137">
        <f t="shared" si="2"/>
        <v>4.6363636363636376</v>
      </c>
      <c r="Q6" s="133">
        <f>K2_23_Hodnotitelé!AE16</f>
        <v>4.6363636363636367</v>
      </c>
      <c r="R6" s="137">
        <f t="shared" si="3"/>
        <v>9.2727272727272751</v>
      </c>
      <c r="S6" s="133">
        <f>K2_23_Hodnotitelé!AQ16</f>
        <v>4.7272727272727275</v>
      </c>
      <c r="T6" s="137">
        <f t="shared" si="4"/>
        <v>4.7272727272727284</v>
      </c>
      <c r="U6" s="98">
        <f t="shared" si="5"/>
        <v>23.63636363636364</v>
      </c>
      <c r="V6" s="138">
        <f t="shared" ref="V6:V11" si="6">H6</f>
        <v>100000</v>
      </c>
      <c r="W6" s="11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2" customFormat="1" ht="49.5" customHeight="1" x14ac:dyDescent="0.25">
      <c r="A7" s="208"/>
      <c r="B7" s="93" t="s">
        <v>141</v>
      </c>
      <c r="C7" s="89" t="s">
        <v>142</v>
      </c>
      <c r="D7" s="89" t="s">
        <v>18</v>
      </c>
      <c r="E7" s="93">
        <v>47811838</v>
      </c>
      <c r="F7" s="89" t="s">
        <v>19</v>
      </c>
      <c r="G7" s="121">
        <v>200000</v>
      </c>
      <c r="H7" s="143">
        <v>100000</v>
      </c>
      <c r="I7" s="108" t="s">
        <v>228</v>
      </c>
      <c r="J7" s="187" t="s">
        <v>277</v>
      </c>
      <c r="K7" s="90">
        <v>5</v>
      </c>
      <c r="L7" s="137">
        <f t="shared" si="0"/>
        <v>2.5</v>
      </c>
      <c r="M7" s="90">
        <v>4</v>
      </c>
      <c r="N7" s="137">
        <f t="shared" si="1"/>
        <v>2</v>
      </c>
      <c r="O7" s="133">
        <f>K2_23_Hodnotitelé!S18</f>
        <v>4.5454545454545459</v>
      </c>
      <c r="P7" s="137">
        <f t="shared" si="2"/>
        <v>4.5454545454545459</v>
      </c>
      <c r="Q7" s="133">
        <f>K2_23_Hodnotitelé!AE18</f>
        <v>4.7272727272727275</v>
      </c>
      <c r="R7" s="137">
        <f t="shared" si="3"/>
        <v>9.4545454545454568</v>
      </c>
      <c r="S7" s="133">
        <f>K2_23_Hodnotitelé!AQ18</f>
        <v>4.3636363636363633</v>
      </c>
      <c r="T7" s="137">
        <f t="shared" si="4"/>
        <v>4.3636363636363633</v>
      </c>
      <c r="U7" s="98">
        <f t="shared" si="5"/>
        <v>22.863636363636367</v>
      </c>
      <c r="V7" s="138">
        <f t="shared" si="6"/>
        <v>100000</v>
      </c>
      <c r="W7" s="1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2" customFormat="1" ht="39.950000000000003" customHeight="1" x14ac:dyDescent="0.25">
      <c r="A8" s="208"/>
      <c r="B8" s="93" t="s">
        <v>170</v>
      </c>
      <c r="C8" s="89" t="s">
        <v>21</v>
      </c>
      <c r="D8" s="89" t="s">
        <v>13</v>
      </c>
      <c r="E8" s="93">
        <v>29393973</v>
      </c>
      <c r="F8" s="89" t="s">
        <v>14</v>
      </c>
      <c r="G8" s="121">
        <v>870000</v>
      </c>
      <c r="H8" s="143">
        <v>100000</v>
      </c>
      <c r="I8" s="108" t="s">
        <v>228</v>
      </c>
      <c r="J8" s="187" t="s">
        <v>278</v>
      </c>
      <c r="K8" s="90">
        <v>5</v>
      </c>
      <c r="L8" s="91">
        <f t="shared" si="0"/>
        <v>2.5</v>
      </c>
      <c r="M8" s="90">
        <v>5</v>
      </c>
      <c r="N8" s="91">
        <f t="shared" si="1"/>
        <v>2.5</v>
      </c>
      <c r="O8" s="133">
        <f>K2_23_Hodnotitelé!S31</f>
        <v>4.5454545454545459</v>
      </c>
      <c r="P8" s="91">
        <f t="shared" si="2"/>
        <v>4.5454545454545459</v>
      </c>
      <c r="Q8" s="133">
        <f>K2_23_Hodnotitelé!AE31</f>
        <v>4.4545454545454541</v>
      </c>
      <c r="R8" s="91">
        <f t="shared" si="3"/>
        <v>8.9090909090909101</v>
      </c>
      <c r="S8" s="133">
        <f>K2_23_Hodnotitelé!AQ31</f>
        <v>4.3636363636363633</v>
      </c>
      <c r="T8" s="91">
        <f t="shared" si="4"/>
        <v>4.3636363636363633</v>
      </c>
      <c r="U8" s="98">
        <f t="shared" si="5"/>
        <v>22.81818181818182</v>
      </c>
      <c r="V8" s="138">
        <f t="shared" si="6"/>
        <v>100000</v>
      </c>
      <c r="W8" s="1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" customFormat="1" ht="39.950000000000003" customHeight="1" x14ac:dyDescent="0.25">
      <c r="A9" s="208"/>
      <c r="B9" s="93" t="s">
        <v>169</v>
      </c>
      <c r="C9" s="89" t="s">
        <v>20</v>
      </c>
      <c r="D9" s="89" t="s">
        <v>13</v>
      </c>
      <c r="E9" s="93">
        <v>29393973</v>
      </c>
      <c r="F9" s="89" t="s">
        <v>14</v>
      </c>
      <c r="G9" s="121">
        <v>730000</v>
      </c>
      <c r="H9" s="143">
        <v>100000</v>
      </c>
      <c r="I9" s="108" t="s">
        <v>228</v>
      </c>
      <c r="J9" s="187" t="s">
        <v>279</v>
      </c>
      <c r="K9" s="90">
        <v>5</v>
      </c>
      <c r="L9" s="91">
        <f t="shared" si="0"/>
        <v>2.5</v>
      </c>
      <c r="M9" s="90">
        <v>5</v>
      </c>
      <c r="N9" s="91">
        <f t="shared" si="1"/>
        <v>2.5</v>
      </c>
      <c r="O9" s="133">
        <f>K2_23_Hodnotitelé!S30</f>
        <v>4.2727272727272725</v>
      </c>
      <c r="P9" s="91">
        <f t="shared" si="2"/>
        <v>4.2727272727272725</v>
      </c>
      <c r="Q9" s="133">
        <f>K2_23_Hodnotitelé!AE30</f>
        <v>4.2727272727272725</v>
      </c>
      <c r="R9" s="91">
        <f t="shared" si="3"/>
        <v>8.545454545454545</v>
      </c>
      <c r="S9" s="133">
        <f>K2_23_Hodnotitelé!AQ30</f>
        <v>4.1818181818181817</v>
      </c>
      <c r="T9" s="91">
        <f t="shared" si="4"/>
        <v>4.1818181818181817</v>
      </c>
      <c r="U9" s="98">
        <f t="shared" si="5"/>
        <v>22</v>
      </c>
      <c r="V9" s="138">
        <f t="shared" si="6"/>
        <v>100000</v>
      </c>
      <c r="W9" s="11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s="2" customFormat="1" ht="54.75" customHeight="1" x14ac:dyDescent="0.25">
      <c r="A10" s="208"/>
      <c r="B10" s="93" t="s">
        <v>121</v>
      </c>
      <c r="C10" s="89" t="s">
        <v>122</v>
      </c>
      <c r="D10" s="89" t="s">
        <v>123</v>
      </c>
      <c r="E10" s="93">
        <v>47813130</v>
      </c>
      <c r="F10" s="89" t="s">
        <v>124</v>
      </c>
      <c r="G10" s="121">
        <v>228000</v>
      </c>
      <c r="H10" s="143">
        <v>90000</v>
      </c>
      <c r="I10" s="108" t="s">
        <v>228</v>
      </c>
      <c r="J10" s="187" t="s">
        <v>280</v>
      </c>
      <c r="K10" s="90">
        <v>5</v>
      </c>
      <c r="L10" s="137">
        <f t="shared" si="0"/>
        <v>2.5</v>
      </c>
      <c r="M10" s="90">
        <v>5</v>
      </c>
      <c r="N10" s="137">
        <f t="shared" si="1"/>
        <v>2.5</v>
      </c>
      <c r="O10" s="133">
        <f>K2_23_Hodnotitelé!S10</f>
        <v>4.2727272727272725</v>
      </c>
      <c r="P10" s="137">
        <f t="shared" si="2"/>
        <v>4.2727272727272725</v>
      </c>
      <c r="Q10" s="133">
        <f>K2_23_Hodnotitelé!AE10</f>
        <v>4</v>
      </c>
      <c r="R10" s="137">
        <f t="shared" si="3"/>
        <v>8</v>
      </c>
      <c r="S10" s="133">
        <f>K2_23_Hodnotitelé!AQ10</f>
        <v>3.9090909090909092</v>
      </c>
      <c r="T10" s="137">
        <f t="shared" si="4"/>
        <v>3.9090909090909092</v>
      </c>
      <c r="U10" s="98">
        <f t="shared" si="5"/>
        <v>21.181818181818183</v>
      </c>
      <c r="V10" s="138">
        <f t="shared" si="6"/>
        <v>90000</v>
      </c>
      <c r="W10" s="11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s="2" customFormat="1" ht="39.950000000000003" customHeight="1" x14ac:dyDescent="0.25">
      <c r="A11" s="208"/>
      <c r="B11" s="93" t="s">
        <v>125</v>
      </c>
      <c r="C11" s="89" t="s">
        <v>126</v>
      </c>
      <c r="D11" s="89" t="s">
        <v>24</v>
      </c>
      <c r="E11" s="93">
        <v>47813512</v>
      </c>
      <c r="F11" s="89" t="s">
        <v>25</v>
      </c>
      <c r="G11" s="121">
        <v>88000</v>
      </c>
      <c r="H11" s="143">
        <v>65000</v>
      </c>
      <c r="I11" s="111" t="s">
        <v>228</v>
      </c>
      <c r="J11" s="187" t="s">
        <v>281</v>
      </c>
      <c r="K11" s="90">
        <v>5</v>
      </c>
      <c r="L11" s="137">
        <f t="shared" si="0"/>
        <v>2.5</v>
      </c>
      <c r="M11" s="90">
        <v>2</v>
      </c>
      <c r="N11" s="137">
        <f t="shared" si="1"/>
        <v>1</v>
      </c>
      <c r="O11" s="133">
        <f>K2_23_Hodnotitelé!S11</f>
        <v>4.4000000000000004</v>
      </c>
      <c r="P11" s="137">
        <f t="shared" si="2"/>
        <v>4.4000000000000004</v>
      </c>
      <c r="Q11" s="133">
        <f>K2_23_Hodnotitelé!AE11</f>
        <v>4.5999999999999996</v>
      </c>
      <c r="R11" s="137">
        <f t="shared" si="3"/>
        <v>9.1999999999999993</v>
      </c>
      <c r="S11" s="133">
        <f>K2_23_Hodnotitelé!AQ11</f>
        <v>4</v>
      </c>
      <c r="T11" s="137">
        <f t="shared" si="4"/>
        <v>4</v>
      </c>
      <c r="U11" s="98">
        <f t="shared" si="5"/>
        <v>21.1</v>
      </c>
      <c r="V11" s="138">
        <f t="shared" si="6"/>
        <v>65000</v>
      </c>
      <c r="W11" s="11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s="2" customFormat="1" ht="47.25" customHeight="1" x14ac:dyDescent="0.25">
      <c r="A12" s="208"/>
      <c r="B12" s="93" t="s">
        <v>133</v>
      </c>
      <c r="C12" s="89" t="s">
        <v>134</v>
      </c>
      <c r="D12" s="89" t="s">
        <v>72</v>
      </c>
      <c r="E12" s="93">
        <v>28614593</v>
      </c>
      <c r="F12" s="89" t="s">
        <v>73</v>
      </c>
      <c r="G12" s="121">
        <v>155000</v>
      </c>
      <c r="H12" s="143">
        <v>45000</v>
      </c>
      <c r="I12" s="111" t="s">
        <v>229</v>
      </c>
      <c r="J12" s="187" t="s">
        <v>282</v>
      </c>
      <c r="K12" s="90">
        <v>5</v>
      </c>
      <c r="L12" s="137">
        <f t="shared" si="0"/>
        <v>2.5</v>
      </c>
      <c r="M12" s="90">
        <v>5</v>
      </c>
      <c r="N12" s="137">
        <f t="shared" si="1"/>
        <v>2.5</v>
      </c>
      <c r="O12" s="133">
        <f>K2_23_Hodnotitelé!S14</f>
        <v>4</v>
      </c>
      <c r="P12" s="137">
        <f t="shared" si="2"/>
        <v>4</v>
      </c>
      <c r="Q12" s="133">
        <f>K2_23_Hodnotitelé!AE14</f>
        <v>4</v>
      </c>
      <c r="R12" s="137">
        <f t="shared" si="3"/>
        <v>8</v>
      </c>
      <c r="S12" s="133">
        <f>K2_23_Hodnotitelé!AQ14</f>
        <v>3.9090909090909092</v>
      </c>
      <c r="T12" s="137">
        <f t="shared" si="4"/>
        <v>3.9090909090909092</v>
      </c>
      <c r="U12" s="98">
        <f t="shared" si="5"/>
        <v>20.90909090909091</v>
      </c>
      <c r="V12" s="138">
        <f>H12*0.8</f>
        <v>36000</v>
      </c>
      <c r="W12" s="1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s="2" customFormat="1" ht="39.950000000000003" customHeight="1" x14ac:dyDescent="0.25">
      <c r="A13" s="208"/>
      <c r="B13" s="93" t="s">
        <v>173</v>
      </c>
      <c r="C13" s="89" t="s">
        <v>174</v>
      </c>
      <c r="D13" s="89" t="s">
        <v>108</v>
      </c>
      <c r="E13" s="93">
        <v>22835563</v>
      </c>
      <c r="F13" s="89" t="s">
        <v>109</v>
      </c>
      <c r="G13" s="121">
        <v>240000</v>
      </c>
      <c r="H13" s="143">
        <v>100000</v>
      </c>
      <c r="I13" s="111" t="s">
        <v>228</v>
      </c>
      <c r="J13" s="187" t="s">
        <v>283</v>
      </c>
      <c r="K13" s="90">
        <v>5</v>
      </c>
      <c r="L13" s="91">
        <f t="shared" si="0"/>
        <v>2.5</v>
      </c>
      <c r="M13" s="90">
        <v>5</v>
      </c>
      <c r="N13" s="91">
        <f t="shared" si="1"/>
        <v>2.5</v>
      </c>
      <c r="O13" s="133">
        <f>K2_23_Hodnotitelé!S33</f>
        <v>3.9090909090909092</v>
      </c>
      <c r="P13" s="91">
        <f t="shared" si="2"/>
        <v>3.9090909090909092</v>
      </c>
      <c r="Q13" s="133">
        <f>K2_23_Hodnotitelé!AE33</f>
        <v>4</v>
      </c>
      <c r="R13" s="91">
        <f t="shared" si="3"/>
        <v>8</v>
      </c>
      <c r="S13" s="133">
        <f>K2_23_Hodnotitelé!AQ33</f>
        <v>3.9090909090909092</v>
      </c>
      <c r="T13" s="91">
        <f t="shared" si="4"/>
        <v>3.9090909090909092</v>
      </c>
      <c r="U13" s="98">
        <f t="shared" si="5"/>
        <v>20.81818181818182</v>
      </c>
      <c r="V13" s="138">
        <f t="shared" ref="V13:V22" si="7">H13*0.8</f>
        <v>80000</v>
      </c>
      <c r="W13" s="11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2" customFormat="1" ht="39.950000000000003" customHeight="1" x14ac:dyDescent="0.25">
      <c r="A14" s="208"/>
      <c r="B14" s="93" t="s">
        <v>171</v>
      </c>
      <c r="C14" s="89" t="s">
        <v>172</v>
      </c>
      <c r="D14" s="89" t="s">
        <v>108</v>
      </c>
      <c r="E14" s="93">
        <v>22835563</v>
      </c>
      <c r="F14" s="89" t="s">
        <v>109</v>
      </c>
      <c r="G14" s="121">
        <v>135000</v>
      </c>
      <c r="H14" s="143">
        <v>93000</v>
      </c>
      <c r="I14" s="111" t="s">
        <v>228</v>
      </c>
      <c r="J14" s="187" t="s">
        <v>284</v>
      </c>
      <c r="K14" s="90">
        <v>5</v>
      </c>
      <c r="L14" s="91">
        <f t="shared" si="0"/>
        <v>2.5</v>
      </c>
      <c r="M14" s="90">
        <v>2</v>
      </c>
      <c r="N14" s="91">
        <f t="shared" si="1"/>
        <v>1</v>
      </c>
      <c r="O14" s="133">
        <f>K2_23_Hodnotitelé!S32</f>
        <v>4.3636363636363633</v>
      </c>
      <c r="P14" s="91">
        <f t="shared" si="2"/>
        <v>4.3636363636363633</v>
      </c>
      <c r="Q14" s="133">
        <f>K2_23_Hodnotitelé!AE32</f>
        <v>4.1818181818181817</v>
      </c>
      <c r="R14" s="91">
        <f t="shared" si="3"/>
        <v>8.3636363636363633</v>
      </c>
      <c r="S14" s="133">
        <f>K2_23_Hodnotitelé!AQ32</f>
        <v>4.2727272727272725</v>
      </c>
      <c r="T14" s="91">
        <f t="shared" si="4"/>
        <v>4.2727272727272725</v>
      </c>
      <c r="U14" s="98">
        <f t="shared" si="5"/>
        <v>20.5</v>
      </c>
      <c r="V14" s="138">
        <f t="shared" si="7"/>
        <v>74400</v>
      </c>
      <c r="W14" s="1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2" customFormat="1" ht="39.950000000000003" customHeight="1" x14ac:dyDescent="0.25">
      <c r="A15" s="208"/>
      <c r="B15" s="93" t="s">
        <v>118</v>
      </c>
      <c r="C15" s="89" t="s">
        <v>68</v>
      </c>
      <c r="D15" s="89" t="s">
        <v>69</v>
      </c>
      <c r="E15" s="93" t="s">
        <v>70</v>
      </c>
      <c r="F15" s="89" t="s">
        <v>71</v>
      </c>
      <c r="G15" s="121">
        <v>200000</v>
      </c>
      <c r="H15" s="143">
        <v>100000</v>
      </c>
      <c r="I15" s="111" t="s">
        <v>228</v>
      </c>
      <c r="J15" s="187" t="s">
        <v>285</v>
      </c>
      <c r="K15" s="90">
        <v>5</v>
      </c>
      <c r="L15" s="137">
        <f t="shared" si="0"/>
        <v>2.5</v>
      </c>
      <c r="M15" s="90">
        <v>4</v>
      </c>
      <c r="N15" s="137">
        <f t="shared" si="1"/>
        <v>2</v>
      </c>
      <c r="O15" s="133">
        <f>K2_23_Hodnotitelé!S8</f>
        <v>3.8181818181818183</v>
      </c>
      <c r="P15" s="137">
        <f t="shared" si="2"/>
        <v>3.8181818181818179</v>
      </c>
      <c r="Q15" s="133">
        <f>K2_23_Hodnotitelé!AE8</f>
        <v>4</v>
      </c>
      <c r="R15" s="137">
        <f t="shared" si="3"/>
        <v>8</v>
      </c>
      <c r="S15" s="133">
        <f>K2_23_Hodnotitelé!AQ8</f>
        <v>4</v>
      </c>
      <c r="T15" s="137">
        <f t="shared" si="4"/>
        <v>4</v>
      </c>
      <c r="U15" s="98">
        <f t="shared" si="5"/>
        <v>20.31818181818182</v>
      </c>
      <c r="V15" s="138">
        <f t="shared" si="7"/>
        <v>80000</v>
      </c>
      <c r="W15" s="1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2" customFormat="1" ht="39.950000000000003" customHeight="1" x14ac:dyDescent="0.25">
      <c r="A16" s="208"/>
      <c r="B16" s="93" t="s">
        <v>119</v>
      </c>
      <c r="C16" s="89" t="s">
        <v>120</v>
      </c>
      <c r="D16" s="89" t="s">
        <v>64</v>
      </c>
      <c r="E16" s="112" t="s">
        <v>328</v>
      </c>
      <c r="F16" s="89" t="s">
        <v>328</v>
      </c>
      <c r="G16" s="121">
        <v>80000</v>
      </c>
      <c r="H16" s="143">
        <v>45000</v>
      </c>
      <c r="I16" s="108" t="s">
        <v>228</v>
      </c>
      <c r="J16" s="187" t="s">
        <v>286</v>
      </c>
      <c r="K16" s="90">
        <v>4</v>
      </c>
      <c r="L16" s="137">
        <f t="shared" si="0"/>
        <v>2</v>
      </c>
      <c r="M16" s="90">
        <v>3</v>
      </c>
      <c r="N16" s="137">
        <f t="shared" si="1"/>
        <v>1.5</v>
      </c>
      <c r="O16" s="133">
        <f>K2_23_Hodnotitelé!S9</f>
        <v>4.0909090909090908</v>
      </c>
      <c r="P16" s="137">
        <f t="shared" si="2"/>
        <v>4.0909090909090908</v>
      </c>
      <c r="Q16" s="133">
        <f>K2_23_Hodnotitelé!AE9</f>
        <v>4.2727272727272725</v>
      </c>
      <c r="R16" s="137">
        <f t="shared" si="3"/>
        <v>8.545454545454545</v>
      </c>
      <c r="S16" s="133">
        <f>K2_23_Hodnotitelé!AQ9</f>
        <v>4.1818181818181817</v>
      </c>
      <c r="T16" s="137">
        <f t="shared" si="4"/>
        <v>4.1818181818181817</v>
      </c>
      <c r="U16" s="98">
        <f t="shared" si="5"/>
        <v>20.31818181818182</v>
      </c>
      <c r="V16" s="138">
        <f t="shared" si="7"/>
        <v>36000</v>
      </c>
      <c r="W16" s="1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s="2" customFormat="1" ht="39.950000000000003" customHeight="1" x14ac:dyDescent="0.25">
      <c r="A17" s="208"/>
      <c r="B17" s="93" t="s">
        <v>145</v>
      </c>
      <c r="C17" s="89" t="s">
        <v>146</v>
      </c>
      <c r="D17" s="89" t="s">
        <v>26</v>
      </c>
      <c r="E17" s="93">
        <v>44941404</v>
      </c>
      <c r="F17" s="89" t="s">
        <v>27</v>
      </c>
      <c r="G17" s="121">
        <v>56500</v>
      </c>
      <c r="H17" s="143">
        <v>42000</v>
      </c>
      <c r="I17" s="111" t="s">
        <v>228</v>
      </c>
      <c r="J17" s="187" t="s">
        <v>287</v>
      </c>
      <c r="K17" s="90">
        <v>4</v>
      </c>
      <c r="L17" s="137">
        <f t="shared" si="0"/>
        <v>2</v>
      </c>
      <c r="M17" s="90">
        <v>2</v>
      </c>
      <c r="N17" s="137">
        <f t="shared" si="1"/>
        <v>1</v>
      </c>
      <c r="O17" s="133">
        <f>K2_23_Hodnotitelé!S20</f>
        <v>3.8181818181818183</v>
      </c>
      <c r="P17" s="137">
        <f t="shared" si="2"/>
        <v>3.8181818181818179</v>
      </c>
      <c r="Q17" s="133">
        <f>K2_23_Hodnotitelé!AE20</f>
        <v>4.0909090909090908</v>
      </c>
      <c r="R17" s="137">
        <f t="shared" si="3"/>
        <v>8.1818181818181817</v>
      </c>
      <c r="S17" s="133">
        <f>K2_23_Hodnotitelé!AQ20</f>
        <v>4.0909090909090908</v>
      </c>
      <c r="T17" s="137">
        <f t="shared" si="4"/>
        <v>4.0909090909090908</v>
      </c>
      <c r="U17" s="98">
        <f t="shared" si="5"/>
        <v>19.09090909090909</v>
      </c>
      <c r="V17" s="138">
        <f t="shared" si="7"/>
        <v>33600</v>
      </c>
      <c r="W17" s="1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s="2" customFormat="1" ht="39.950000000000003" customHeight="1" x14ac:dyDescent="0.25">
      <c r="A18" s="208"/>
      <c r="B18" s="93" t="s">
        <v>160</v>
      </c>
      <c r="C18" s="89" t="s">
        <v>161</v>
      </c>
      <c r="D18" s="89" t="s">
        <v>28</v>
      </c>
      <c r="E18" s="93">
        <v>87092581</v>
      </c>
      <c r="F18" s="89" t="s">
        <v>162</v>
      </c>
      <c r="G18" s="121">
        <v>159200</v>
      </c>
      <c r="H18" s="143">
        <v>97000</v>
      </c>
      <c r="I18" s="108" t="s">
        <v>273</v>
      </c>
      <c r="J18" s="187" t="s">
        <v>288</v>
      </c>
      <c r="K18" s="90">
        <v>5</v>
      </c>
      <c r="L18" s="91">
        <f t="shared" si="0"/>
        <v>2.5</v>
      </c>
      <c r="M18" s="90">
        <v>3</v>
      </c>
      <c r="N18" s="91">
        <f t="shared" si="1"/>
        <v>1.5</v>
      </c>
      <c r="O18" s="133">
        <f>K2_23_Hodnotitelé!S27</f>
        <v>4</v>
      </c>
      <c r="P18" s="91">
        <f t="shared" si="2"/>
        <v>4</v>
      </c>
      <c r="Q18" s="133">
        <f>K2_23_Hodnotitelé!AE27</f>
        <v>3.6363636363636362</v>
      </c>
      <c r="R18" s="91">
        <f t="shared" si="3"/>
        <v>7.2727272727272734</v>
      </c>
      <c r="S18" s="133">
        <f>K2_23_Hodnotitelé!AQ27</f>
        <v>3.7272727272727271</v>
      </c>
      <c r="T18" s="91">
        <f t="shared" si="4"/>
        <v>3.7272727272727275</v>
      </c>
      <c r="U18" s="98">
        <f t="shared" si="5"/>
        <v>19</v>
      </c>
      <c r="V18" s="138">
        <f t="shared" si="7"/>
        <v>77600</v>
      </c>
      <c r="W18" s="11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s="2" customFormat="1" ht="39.950000000000003" customHeight="1" x14ac:dyDescent="0.25">
      <c r="A19" s="208"/>
      <c r="B19" s="93" t="s">
        <v>154</v>
      </c>
      <c r="C19" s="89" t="s">
        <v>155</v>
      </c>
      <c r="D19" s="89" t="s">
        <v>31</v>
      </c>
      <c r="E19" s="93">
        <v>10699589</v>
      </c>
      <c r="F19" s="89" t="s">
        <v>32</v>
      </c>
      <c r="G19" s="121">
        <v>174600</v>
      </c>
      <c r="H19" s="143">
        <v>100000</v>
      </c>
      <c r="I19" s="108" t="s">
        <v>228</v>
      </c>
      <c r="J19" s="187" t="s">
        <v>289</v>
      </c>
      <c r="K19" s="90">
        <v>5</v>
      </c>
      <c r="L19" s="137">
        <f t="shared" si="0"/>
        <v>2.5</v>
      </c>
      <c r="M19" s="90">
        <v>3</v>
      </c>
      <c r="N19" s="137">
        <f t="shared" si="1"/>
        <v>1.5</v>
      </c>
      <c r="O19" s="133">
        <f>K2_23_Hodnotitelé!S24</f>
        <v>3.5454545454545454</v>
      </c>
      <c r="P19" s="137">
        <f t="shared" si="2"/>
        <v>3.5454545454545459</v>
      </c>
      <c r="Q19" s="133">
        <f>K2_23_Hodnotitelé!AE24</f>
        <v>3.9090909090909092</v>
      </c>
      <c r="R19" s="137">
        <f t="shared" si="3"/>
        <v>7.8181818181818183</v>
      </c>
      <c r="S19" s="133">
        <f>K2_23_Hodnotitelé!AQ24</f>
        <v>3.5454545454545454</v>
      </c>
      <c r="T19" s="137">
        <f t="shared" si="4"/>
        <v>3.5454545454545459</v>
      </c>
      <c r="U19" s="98">
        <f t="shared" si="5"/>
        <v>18.90909090909091</v>
      </c>
      <c r="V19" s="138">
        <f t="shared" si="7"/>
        <v>80000</v>
      </c>
      <c r="W19" s="11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s="2" customFormat="1" ht="39.950000000000003" customHeight="1" x14ac:dyDescent="0.25">
      <c r="A20" s="208"/>
      <c r="B20" s="93" t="s">
        <v>127</v>
      </c>
      <c r="C20" s="89" t="s">
        <v>128</v>
      </c>
      <c r="D20" s="89" t="s">
        <v>129</v>
      </c>
      <c r="E20" s="112" t="s">
        <v>328</v>
      </c>
      <c r="F20" s="89" t="s">
        <v>328</v>
      </c>
      <c r="G20" s="121">
        <v>675000</v>
      </c>
      <c r="H20" s="143">
        <v>100000</v>
      </c>
      <c r="I20" s="108" t="s">
        <v>228</v>
      </c>
      <c r="J20" s="187" t="s">
        <v>290</v>
      </c>
      <c r="K20" s="90">
        <v>5</v>
      </c>
      <c r="L20" s="137">
        <f t="shared" si="0"/>
        <v>2.5</v>
      </c>
      <c r="M20" s="90">
        <v>5</v>
      </c>
      <c r="N20" s="137">
        <f t="shared" si="1"/>
        <v>2.5</v>
      </c>
      <c r="O20" s="133">
        <f>K2_23_Hodnotitelé!S12</f>
        <v>3.0909090909090908</v>
      </c>
      <c r="P20" s="137">
        <f t="shared" si="2"/>
        <v>3.0909090909090908</v>
      </c>
      <c r="Q20" s="133">
        <f>K2_23_Hodnotitelé!AE12</f>
        <v>3.3636363636363638</v>
      </c>
      <c r="R20" s="137">
        <f t="shared" si="3"/>
        <v>6.7272727272727284</v>
      </c>
      <c r="S20" s="133">
        <f>K2_23_Hodnotitelé!AQ12</f>
        <v>3.7272727272727271</v>
      </c>
      <c r="T20" s="137">
        <f t="shared" si="4"/>
        <v>3.7272727272727275</v>
      </c>
      <c r="U20" s="98">
        <f t="shared" si="5"/>
        <v>18.545454545454547</v>
      </c>
      <c r="V20" s="138">
        <f t="shared" si="7"/>
        <v>80000</v>
      </c>
      <c r="W20" s="11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s="2" customFormat="1" ht="39.950000000000003" customHeight="1" x14ac:dyDescent="0.25">
      <c r="A21" s="208"/>
      <c r="B21" s="93" t="s">
        <v>143</v>
      </c>
      <c r="C21" s="89" t="s">
        <v>144</v>
      </c>
      <c r="D21" s="89" t="s">
        <v>24</v>
      </c>
      <c r="E21" s="93">
        <v>47813512</v>
      </c>
      <c r="F21" s="89" t="s">
        <v>25</v>
      </c>
      <c r="G21" s="121">
        <v>54000</v>
      </c>
      <c r="H21" s="143">
        <v>40000</v>
      </c>
      <c r="I21" s="108" t="s">
        <v>228</v>
      </c>
      <c r="J21" s="187" t="s">
        <v>291</v>
      </c>
      <c r="K21" s="90">
        <v>5</v>
      </c>
      <c r="L21" s="137">
        <f t="shared" si="0"/>
        <v>2.5</v>
      </c>
      <c r="M21" s="90">
        <v>2</v>
      </c>
      <c r="N21" s="137">
        <f t="shared" si="1"/>
        <v>1</v>
      </c>
      <c r="O21" s="133">
        <f>K2_23_Hodnotitelé!S19</f>
        <v>3.5</v>
      </c>
      <c r="P21" s="137">
        <f t="shared" si="2"/>
        <v>3.5</v>
      </c>
      <c r="Q21" s="133">
        <f>K2_23_Hodnotitelé!AE19</f>
        <v>3.9</v>
      </c>
      <c r="R21" s="137">
        <f t="shared" si="3"/>
        <v>7.8</v>
      </c>
      <c r="S21" s="133">
        <f>K2_23_Hodnotitelé!AQ19</f>
        <v>3.7</v>
      </c>
      <c r="T21" s="137">
        <f t="shared" si="4"/>
        <v>3.7</v>
      </c>
      <c r="U21" s="98">
        <f t="shared" si="5"/>
        <v>18.5</v>
      </c>
      <c r="V21" s="138">
        <f t="shared" si="7"/>
        <v>32000</v>
      </c>
      <c r="W21" s="11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s="9" customFormat="1" ht="57" customHeight="1" x14ac:dyDescent="0.25">
      <c r="A22" s="208"/>
      <c r="B22" s="93" t="s">
        <v>147</v>
      </c>
      <c r="C22" s="89" t="s">
        <v>148</v>
      </c>
      <c r="D22" s="89" t="s">
        <v>26</v>
      </c>
      <c r="E22" s="93">
        <v>44941404</v>
      </c>
      <c r="F22" s="89" t="s">
        <v>27</v>
      </c>
      <c r="G22" s="121">
        <v>57000</v>
      </c>
      <c r="H22" s="143">
        <v>42000</v>
      </c>
      <c r="I22" s="108" t="s">
        <v>228</v>
      </c>
      <c r="J22" s="187" t="s">
        <v>292</v>
      </c>
      <c r="K22" s="90">
        <v>4</v>
      </c>
      <c r="L22" s="137">
        <f t="shared" si="0"/>
        <v>2</v>
      </c>
      <c r="M22" s="90">
        <v>2</v>
      </c>
      <c r="N22" s="137">
        <f t="shared" si="1"/>
        <v>1</v>
      </c>
      <c r="O22" s="133">
        <f>K2_23_Hodnotitelé!S21</f>
        <v>3.7272727272727271</v>
      </c>
      <c r="P22" s="137">
        <f t="shared" si="2"/>
        <v>3.7272727272727275</v>
      </c>
      <c r="Q22" s="133">
        <f>K2_23_Hodnotitelé!AE21</f>
        <v>3.9090909090909092</v>
      </c>
      <c r="R22" s="137">
        <f t="shared" si="3"/>
        <v>7.8181818181818183</v>
      </c>
      <c r="S22" s="133">
        <f>K2_23_Hodnotitelé!AQ21</f>
        <v>3.9090909090909092</v>
      </c>
      <c r="T22" s="137">
        <f t="shared" si="4"/>
        <v>3.9090909090909092</v>
      </c>
      <c r="U22" s="98">
        <f t="shared" si="5"/>
        <v>18.454545454545457</v>
      </c>
      <c r="V22" s="138">
        <f t="shared" si="7"/>
        <v>33600</v>
      </c>
      <c r="W22" s="1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s="2" customFormat="1" ht="57.75" customHeight="1" x14ac:dyDescent="0.25">
      <c r="A23" s="208"/>
      <c r="B23" s="93" t="s">
        <v>139</v>
      </c>
      <c r="C23" s="89" t="s">
        <v>140</v>
      </c>
      <c r="D23" s="89" t="s">
        <v>123</v>
      </c>
      <c r="E23" s="93">
        <v>47813130</v>
      </c>
      <c r="F23" s="89" t="s">
        <v>124</v>
      </c>
      <c r="G23" s="121">
        <v>102000</v>
      </c>
      <c r="H23" s="143">
        <v>71500</v>
      </c>
      <c r="I23" s="108" t="s">
        <v>228</v>
      </c>
      <c r="J23" s="187" t="s">
        <v>293</v>
      </c>
      <c r="K23" s="90">
        <v>5</v>
      </c>
      <c r="L23" s="137">
        <f t="shared" si="0"/>
        <v>2.5</v>
      </c>
      <c r="M23" s="90">
        <v>2</v>
      </c>
      <c r="N23" s="137">
        <f t="shared" si="1"/>
        <v>1</v>
      </c>
      <c r="O23" s="133">
        <f>K2_23_Hodnotitelé!S17</f>
        <v>3.0909090909090908</v>
      </c>
      <c r="P23" s="137">
        <f t="shared" si="2"/>
        <v>3.0909090909090908</v>
      </c>
      <c r="Q23" s="133">
        <f>K2_23_Hodnotitelé!AE17</f>
        <v>3.4545454545454546</v>
      </c>
      <c r="R23" s="137">
        <f t="shared" si="3"/>
        <v>6.9090909090909092</v>
      </c>
      <c r="S23" s="133">
        <f>K2_23_Hodnotitelé!AQ17</f>
        <v>3.1818181818181817</v>
      </c>
      <c r="T23" s="137">
        <f t="shared" si="4"/>
        <v>3.1818181818181821</v>
      </c>
      <c r="U23" s="98">
        <f t="shared" si="5"/>
        <v>16.681818181818183</v>
      </c>
      <c r="V23" s="138">
        <f>H23*0.6</f>
        <v>42900</v>
      </c>
      <c r="W23" s="113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s="2" customFormat="1" ht="39.950000000000003" customHeight="1" x14ac:dyDescent="0.25">
      <c r="A24" s="208"/>
      <c r="B24" s="93" t="s">
        <v>131</v>
      </c>
      <c r="C24" s="89" t="s">
        <v>132</v>
      </c>
      <c r="D24" s="89" t="s">
        <v>66</v>
      </c>
      <c r="E24" s="93">
        <v>28590708</v>
      </c>
      <c r="F24" s="89" t="s">
        <v>67</v>
      </c>
      <c r="G24" s="121">
        <v>170000</v>
      </c>
      <c r="H24" s="143">
        <v>100000</v>
      </c>
      <c r="I24" s="111" t="s">
        <v>229</v>
      </c>
      <c r="J24" s="187" t="s">
        <v>294</v>
      </c>
      <c r="K24" s="90">
        <v>5</v>
      </c>
      <c r="L24" s="137">
        <f t="shared" si="0"/>
        <v>2.5</v>
      </c>
      <c r="M24" s="90">
        <v>3</v>
      </c>
      <c r="N24" s="137">
        <f t="shared" si="1"/>
        <v>1.5</v>
      </c>
      <c r="O24" s="133">
        <f>K2_23_Hodnotitelé!S13</f>
        <v>3</v>
      </c>
      <c r="P24" s="137">
        <f t="shared" si="2"/>
        <v>3</v>
      </c>
      <c r="Q24" s="133">
        <f>K2_23_Hodnotitelé!AE13</f>
        <v>2.9090909090909092</v>
      </c>
      <c r="R24" s="137">
        <f t="shared" si="3"/>
        <v>5.8181818181818183</v>
      </c>
      <c r="S24" s="133">
        <f>K2_23_Hodnotitelé!AQ13</f>
        <v>2.8181818181818183</v>
      </c>
      <c r="T24" s="137">
        <f t="shared" si="4"/>
        <v>2.8181818181818183</v>
      </c>
      <c r="U24" s="98">
        <f t="shared" si="5"/>
        <v>15.636363636363637</v>
      </c>
      <c r="V24" s="138">
        <f t="shared" ref="V24:V27" si="8">H24*0.6</f>
        <v>60000</v>
      </c>
      <c r="W24" s="113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2" customFormat="1" ht="39.950000000000003" customHeight="1" x14ac:dyDescent="0.25">
      <c r="A25" s="208"/>
      <c r="B25" s="93" t="s">
        <v>114</v>
      </c>
      <c r="C25" s="89" t="s">
        <v>115</v>
      </c>
      <c r="D25" s="89" t="s">
        <v>9</v>
      </c>
      <c r="E25" s="93" t="s">
        <v>10</v>
      </c>
      <c r="F25" s="89" t="s">
        <v>11</v>
      </c>
      <c r="G25" s="121">
        <v>76000</v>
      </c>
      <c r="H25" s="143">
        <v>57000</v>
      </c>
      <c r="I25" s="111" t="s">
        <v>228</v>
      </c>
      <c r="J25" s="187" t="s">
        <v>295</v>
      </c>
      <c r="K25" s="90">
        <v>4</v>
      </c>
      <c r="L25" s="137">
        <f t="shared" si="0"/>
        <v>2</v>
      </c>
      <c r="M25" s="90">
        <v>1</v>
      </c>
      <c r="N25" s="137">
        <f t="shared" si="1"/>
        <v>0.5</v>
      </c>
      <c r="O25" s="133">
        <f>K2_23_Hodnotitelé!S6</f>
        <v>3.0909090909090908</v>
      </c>
      <c r="P25" s="137">
        <f t="shared" si="2"/>
        <v>3.0909090909090908</v>
      </c>
      <c r="Q25" s="133">
        <f>K2_23_Hodnotitelé!AE6</f>
        <v>3.1818181818181817</v>
      </c>
      <c r="R25" s="137">
        <f t="shared" si="3"/>
        <v>6.3636363636363642</v>
      </c>
      <c r="S25" s="133">
        <f>K2_23_Hodnotitelé!AQ6</f>
        <v>3.3636363636363638</v>
      </c>
      <c r="T25" s="137">
        <f t="shared" si="4"/>
        <v>3.3636363636363642</v>
      </c>
      <c r="U25" s="98">
        <f t="shared" si="5"/>
        <v>15.31818181818182</v>
      </c>
      <c r="V25" s="138">
        <f t="shared" si="8"/>
        <v>34200</v>
      </c>
      <c r="W25" s="113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s="2" customFormat="1" ht="39.950000000000003" customHeight="1" x14ac:dyDescent="0.25">
      <c r="A26" s="208"/>
      <c r="B26" s="93" t="s">
        <v>156</v>
      </c>
      <c r="C26" s="89" t="s">
        <v>157</v>
      </c>
      <c r="D26" s="89" t="s">
        <v>34</v>
      </c>
      <c r="E26" s="93">
        <v>26639866</v>
      </c>
      <c r="F26" s="89" t="s">
        <v>35</v>
      </c>
      <c r="G26" s="121">
        <v>108000</v>
      </c>
      <c r="H26" s="143">
        <v>77000</v>
      </c>
      <c r="I26" s="111" t="s">
        <v>228</v>
      </c>
      <c r="J26" s="187" t="s">
        <v>296</v>
      </c>
      <c r="K26" s="90">
        <v>3</v>
      </c>
      <c r="L26" s="91">
        <f t="shared" si="0"/>
        <v>1.5</v>
      </c>
      <c r="M26" s="90">
        <v>2</v>
      </c>
      <c r="N26" s="91">
        <f t="shared" si="1"/>
        <v>1</v>
      </c>
      <c r="O26" s="133">
        <f>K2_23_Hodnotitelé!S25</f>
        <v>3.0909090909090908</v>
      </c>
      <c r="P26" s="91">
        <f t="shared" si="2"/>
        <v>3.0909090909090908</v>
      </c>
      <c r="Q26" s="133">
        <f>K2_23_Hodnotitelé!AE25</f>
        <v>2.9090909090909092</v>
      </c>
      <c r="R26" s="91">
        <f t="shared" si="3"/>
        <v>5.8181818181818183</v>
      </c>
      <c r="S26" s="133">
        <f>K2_23_Hodnotitelé!AQ25</f>
        <v>3</v>
      </c>
      <c r="T26" s="91">
        <f t="shared" si="4"/>
        <v>3</v>
      </c>
      <c r="U26" s="98">
        <f t="shared" si="5"/>
        <v>14.40909090909091</v>
      </c>
      <c r="V26" s="138">
        <f t="shared" si="8"/>
        <v>46200</v>
      </c>
      <c r="W26" s="113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s="2" customFormat="1" ht="39.950000000000003" customHeight="1" x14ac:dyDescent="0.25">
      <c r="A27" s="208"/>
      <c r="B27" s="93" t="s">
        <v>152</v>
      </c>
      <c r="C27" s="89" t="s">
        <v>153</v>
      </c>
      <c r="D27" s="89" t="s">
        <v>22</v>
      </c>
      <c r="E27" s="93">
        <v>68941811</v>
      </c>
      <c r="F27" s="89" t="s">
        <v>23</v>
      </c>
      <c r="G27" s="121">
        <v>111000</v>
      </c>
      <c r="H27" s="143">
        <v>83250</v>
      </c>
      <c r="I27" s="111" t="s">
        <v>228</v>
      </c>
      <c r="J27" s="187" t="s">
        <v>297</v>
      </c>
      <c r="K27" s="90">
        <v>4</v>
      </c>
      <c r="L27" s="91">
        <f t="shared" si="0"/>
        <v>2</v>
      </c>
      <c r="M27" s="90">
        <v>1</v>
      </c>
      <c r="N27" s="91">
        <f t="shared" si="1"/>
        <v>0.5</v>
      </c>
      <c r="O27" s="133">
        <f>K2_23_Hodnotitelé!S23</f>
        <v>3.5454545454545454</v>
      </c>
      <c r="P27" s="91">
        <f t="shared" si="2"/>
        <v>3.5454545454545459</v>
      </c>
      <c r="Q27" s="133">
        <f>K2_23_Hodnotitelé!AE23</f>
        <v>3.3636363636363638</v>
      </c>
      <c r="R27" s="137">
        <f>(25*Q28*0.4)/5</f>
        <v>6.3636363636363642</v>
      </c>
      <c r="S27" s="133">
        <f>K2_23_Hodnotitelé!AQ23</f>
        <v>2.4545454545454546</v>
      </c>
      <c r="T27" s="91">
        <f t="shared" si="4"/>
        <v>2.4545454545454546</v>
      </c>
      <c r="U27" s="98">
        <f t="shared" si="5"/>
        <v>14.863636363636365</v>
      </c>
      <c r="V27" s="138">
        <f t="shared" si="8"/>
        <v>49950</v>
      </c>
      <c r="W27" s="113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s="2" customFormat="1" ht="39.950000000000003" customHeight="1" x14ac:dyDescent="0.25">
      <c r="A28" s="209" t="s">
        <v>274</v>
      </c>
      <c r="B28" s="93" t="s">
        <v>149</v>
      </c>
      <c r="C28" s="89" t="s">
        <v>150</v>
      </c>
      <c r="D28" s="89" t="s">
        <v>151</v>
      </c>
      <c r="E28" s="93">
        <v>47813113</v>
      </c>
      <c r="F28" s="89" t="s">
        <v>44</v>
      </c>
      <c r="G28" s="121">
        <v>28100</v>
      </c>
      <c r="H28" s="143">
        <v>21050</v>
      </c>
      <c r="I28" s="111" t="s">
        <v>228</v>
      </c>
      <c r="J28" s="187" t="s">
        <v>298</v>
      </c>
      <c r="K28" s="90">
        <v>3</v>
      </c>
      <c r="L28" s="137">
        <f t="shared" si="0"/>
        <v>1.5</v>
      </c>
      <c r="M28" s="90">
        <v>2</v>
      </c>
      <c r="N28" s="137">
        <f t="shared" si="1"/>
        <v>1</v>
      </c>
      <c r="O28" s="133">
        <f>K2_23_Hodnotitelé!S22</f>
        <v>3</v>
      </c>
      <c r="P28" s="137">
        <f t="shared" si="2"/>
        <v>3</v>
      </c>
      <c r="Q28" s="133">
        <f>K2_23_Hodnotitelé!AE22</f>
        <v>3.1818181818181817</v>
      </c>
      <c r="R28" s="137">
        <f>(25*Q29*0.4)/5</f>
        <v>5.2727272727272725</v>
      </c>
      <c r="S28" s="133">
        <f>K2_23_Hodnotitelé!AQ22</f>
        <v>2.8181818181818183</v>
      </c>
      <c r="T28" s="137">
        <f t="shared" si="4"/>
        <v>2.8181818181818183</v>
      </c>
      <c r="U28" s="98">
        <f t="shared" si="5"/>
        <v>13.590909090909092</v>
      </c>
      <c r="V28" s="138">
        <v>0</v>
      </c>
      <c r="W28" s="113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2" customFormat="1" ht="39.950000000000003" customHeight="1" x14ac:dyDescent="0.25">
      <c r="A29" s="209"/>
      <c r="B29" s="93" t="s">
        <v>163</v>
      </c>
      <c r="C29" s="89" t="s">
        <v>164</v>
      </c>
      <c r="D29" s="89" t="s">
        <v>34</v>
      </c>
      <c r="E29" s="93">
        <v>26639866</v>
      </c>
      <c r="F29" s="89" t="s">
        <v>35</v>
      </c>
      <c r="G29" s="121">
        <v>86000</v>
      </c>
      <c r="H29" s="143">
        <v>60000</v>
      </c>
      <c r="I29" s="111" t="s">
        <v>228</v>
      </c>
      <c r="J29" s="187" t="s">
        <v>299</v>
      </c>
      <c r="K29" s="90">
        <v>3</v>
      </c>
      <c r="L29" s="91">
        <f t="shared" si="0"/>
        <v>1.5</v>
      </c>
      <c r="M29" s="90">
        <v>2</v>
      </c>
      <c r="N29" s="91">
        <f t="shared" si="1"/>
        <v>1</v>
      </c>
      <c r="O29" s="133">
        <f>K2_23_Hodnotitelé!S28</f>
        <v>2.9090909090909092</v>
      </c>
      <c r="P29" s="91">
        <f t="shared" si="2"/>
        <v>2.9090909090909092</v>
      </c>
      <c r="Q29" s="133">
        <f>K2_23_Hodnotitelé!AE28</f>
        <v>2.6363636363636362</v>
      </c>
      <c r="R29" s="91">
        <f>(25*Q29*0.4)/5</f>
        <v>5.2727272727272725</v>
      </c>
      <c r="S29" s="133">
        <f>K2_23_Hodnotitelé!AQ28</f>
        <v>2.6363636363636362</v>
      </c>
      <c r="T29" s="91">
        <f t="shared" si="4"/>
        <v>2.6363636363636362</v>
      </c>
      <c r="U29" s="98">
        <f t="shared" si="5"/>
        <v>13.318181818181818</v>
      </c>
      <c r="V29" s="175">
        <v>0</v>
      </c>
      <c r="W29" s="113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39.950000000000003" customHeight="1" x14ac:dyDescent="0.25">
      <c r="A30" s="209"/>
      <c r="B30" s="94" t="s">
        <v>175</v>
      </c>
      <c r="C30" s="92" t="s">
        <v>176</v>
      </c>
      <c r="D30" s="92" t="s">
        <v>177</v>
      </c>
      <c r="E30" s="94" t="s">
        <v>178</v>
      </c>
      <c r="F30" s="92" t="s">
        <v>179</v>
      </c>
      <c r="G30" s="122">
        <v>107000</v>
      </c>
      <c r="H30" s="143">
        <v>80000</v>
      </c>
      <c r="I30" s="111" t="s">
        <v>228</v>
      </c>
      <c r="J30" s="187" t="s">
        <v>300</v>
      </c>
      <c r="K30" s="90">
        <v>3</v>
      </c>
      <c r="L30" s="91">
        <f t="shared" si="0"/>
        <v>1.5</v>
      </c>
      <c r="M30" s="90">
        <v>2</v>
      </c>
      <c r="N30" s="91">
        <f t="shared" si="1"/>
        <v>1</v>
      </c>
      <c r="O30" s="133">
        <f>K2_23_Hodnotitelé!S34</f>
        <v>2.6363636363636362</v>
      </c>
      <c r="P30" s="91">
        <f t="shared" si="2"/>
        <v>2.6363636363636362</v>
      </c>
      <c r="Q30" s="133">
        <f>K2_23_Hodnotitelé!AE34</f>
        <v>2.8181818181818183</v>
      </c>
      <c r="R30" s="91">
        <f>(25*Q30*0.4)/5</f>
        <v>5.6363636363636367</v>
      </c>
      <c r="S30" s="133">
        <f>K2_23_Hodnotitelé!AQ34</f>
        <v>2.5454545454545454</v>
      </c>
      <c r="T30" s="91">
        <f t="shared" si="4"/>
        <v>2.5454545454545454</v>
      </c>
      <c r="U30" s="98">
        <f t="shared" si="5"/>
        <v>13.318181818181818</v>
      </c>
      <c r="V30" s="138">
        <v>0</v>
      </c>
      <c r="W30" s="113"/>
    </row>
    <row r="31" spans="1:35" ht="39.950000000000003" customHeight="1" x14ac:dyDescent="0.25">
      <c r="A31" s="209"/>
      <c r="B31" s="93" t="s">
        <v>116</v>
      </c>
      <c r="C31" s="89" t="s">
        <v>117</v>
      </c>
      <c r="D31" s="89" t="s">
        <v>7</v>
      </c>
      <c r="E31" s="93" t="s">
        <v>8</v>
      </c>
      <c r="F31" s="89" t="s">
        <v>94</v>
      </c>
      <c r="G31" s="121">
        <v>75000</v>
      </c>
      <c r="H31" s="143">
        <v>55000</v>
      </c>
      <c r="I31" s="111" t="s">
        <v>228</v>
      </c>
      <c r="J31" s="187" t="s">
        <v>301</v>
      </c>
      <c r="K31" s="90">
        <v>2</v>
      </c>
      <c r="L31" s="137">
        <f t="shared" si="0"/>
        <v>1</v>
      </c>
      <c r="M31" s="90">
        <v>2</v>
      </c>
      <c r="N31" s="137">
        <f t="shared" si="1"/>
        <v>1</v>
      </c>
      <c r="O31" s="133">
        <f>K2_23_Hodnotitelé!S7</f>
        <v>2.6363636363636362</v>
      </c>
      <c r="P31" s="137">
        <f t="shared" si="2"/>
        <v>2.6363636363636362</v>
      </c>
      <c r="Q31" s="133">
        <f>K2_23_Hodnotitelé!AE7</f>
        <v>2.5454545454545454</v>
      </c>
      <c r="R31" s="137">
        <f>(25*Q31*0.4)/5</f>
        <v>5.0909090909090908</v>
      </c>
      <c r="S31" s="133">
        <f>K2_23_Hodnotitelé!AQ7</f>
        <v>2.1818181818181817</v>
      </c>
      <c r="T31" s="137">
        <f t="shared" si="4"/>
        <v>2.1818181818181817</v>
      </c>
      <c r="U31" s="98">
        <f t="shared" si="5"/>
        <v>11.909090909090908</v>
      </c>
      <c r="V31" s="138">
        <v>0</v>
      </c>
      <c r="W31" s="114"/>
    </row>
    <row r="32" spans="1:35" ht="39.950000000000003" customHeight="1" x14ac:dyDescent="0.25">
      <c r="A32" s="209"/>
      <c r="B32" s="93" t="s">
        <v>158</v>
      </c>
      <c r="C32" s="89" t="s">
        <v>159</v>
      </c>
      <c r="D32" s="89" t="s">
        <v>151</v>
      </c>
      <c r="E32" s="93">
        <v>47813113</v>
      </c>
      <c r="F32" s="89" t="s">
        <v>44</v>
      </c>
      <c r="G32" s="121">
        <v>98000</v>
      </c>
      <c r="H32" s="143">
        <v>73500</v>
      </c>
      <c r="I32" s="111" t="s">
        <v>228</v>
      </c>
      <c r="J32" s="187" t="s">
        <v>302</v>
      </c>
      <c r="K32" s="90">
        <v>1</v>
      </c>
      <c r="L32" s="91">
        <f t="shared" si="0"/>
        <v>0.5</v>
      </c>
      <c r="M32" s="90">
        <v>1</v>
      </c>
      <c r="N32" s="91">
        <f t="shared" si="1"/>
        <v>0.5</v>
      </c>
      <c r="O32" s="133">
        <f>K2_23_Hodnotitelé!S26</f>
        <v>2.2727272727272729</v>
      </c>
      <c r="P32" s="91">
        <f t="shared" si="2"/>
        <v>2.2727272727272729</v>
      </c>
      <c r="Q32" s="133">
        <f>K2_23_Hodnotitelé!AE26</f>
        <v>2.9090909090909092</v>
      </c>
      <c r="R32" s="91">
        <f>(25*Q32*0.4)/5</f>
        <v>5.8181818181818183</v>
      </c>
      <c r="S32" s="133">
        <f>K2_23_Hodnotitelé!AQ26</f>
        <v>2.7272727272727271</v>
      </c>
      <c r="T32" s="91">
        <f t="shared" si="4"/>
        <v>2.7272727272727271</v>
      </c>
      <c r="U32" s="98">
        <f t="shared" si="5"/>
        <v>11.818181818181818</v>
      </c>
      <c r="V32" s="138">
        <v>0</v>
      </c>
      <c r="W32" s="114"/>
    </row>
    <row r="33" spans="1:23" ht="39.950000000000003" customHeight="1" x14ac:dyDescent="0.25">
      <c r="A33" s="209"/>
      <c r="B33" s="93" t="s">
        <v>165</v>
      </c>
      <c r="C33" s="89" t="s">
        <v>166</v>
      </c>
      <c r="D33" s="89" t="s">
        <v>167</v>
      </c>
      <c r="E33" s="93" t="s">
        <v>168</v>
      </c>
      <c r="F33" s="89" t="s">
        <v>23</v>
      </c>
      <c r="G33" s="121">
        <v>99600</v>
      </c>
      <c r="H33" s="143">
        <v>74700</v>
      </c>
      <c r="I33" s="111" t="s">
        <v>228</v>
      </c>
      <c r="J33" s="187" t="s">
        <v>303</v>
      </c>
      <c r="K33" s="90">
        <v>2</v>
      </c>
      <c r="L33" s="91">
        <f t="shared" si="0"/>
        <v>1</v>
      </c>
      <c r="M33" s="90">
        <v>1</v>
      </c>
      <c r="N33" s="91">
        <f t="shared" si="1"/>
        <v>0.5</v>
      </c>
      <c r="O33" s="133">
        <f>K2_23_Hodnotitelé!S29</f>
        <v>2.0909090909090908</v>
      </c>
      <c r="P33" s="91">
        <f t="shared" si="2"/>
        <v>2.0909090909090908</v>
      </c>
      <c r="Q33" s="133">
        <f>K2_23_Hodnotitelé!AE29</f>
        <v>2.2727272727272729</v>
      </c>
      <c r="R33" s="91">
        <f>(25*Q33*0.4)/5</f>
        <v>4.5454545454545459</v>
      </c>
      <c r="S33" s="133">
        <f>K2_23_Hodnotitelé!AQ29</f>
        <v>2.4545454545454546</v>
      </c>
      <c r="T33" s="91">
        <f t="shared" si="4"/>
        <v>2.4545454545454546</v>
      </c>
      <c r="U33" s="98">
        <f t="shared" si="5"/>
        <v>10.590909090909092</v>
      </c>
      <c r="V33" s="138">
        <v>0</v>
      </c>
      <c r="W33" s="114"/>
    </row>
    <row r="34" spans="1:23" ht="82.5" customHeight="1" x14ac:dyDescent="0.25">
      <c r="A34" s="209"/>
      <c r="B34" s="94" t="s">
        <v>241</v>
      </c>
      <c r="C34" s="92" t="s">
        <v>242</v>
      </c>
      <c r="D34" s="92" t="s">
        <v>245</v>
      </c>
      <c r="E34" s="94" t="s">
        <v>246</v>
      </c>
      <c r="F34" s="92" t="s">
        <v>247</v>
      </c>
      <c r="G34" s="122">
        <v>81000</v>
      </c>
      <c r="H34" s="143">
        <v>34000</v>
      </c>
      <c r="I34" s="118"/>
      <c r="J34" s="11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156"/>
      <c r="W34" s="123" t="s">
        <v>325</v>
      </c>
    </row>
    <row r="35" spans="1:23" s="3" customFormat="1" ht="73.5" customHeight="1" x14ac:dyDescent="0.25">
      <c r="A35" s="209"/>
      <c r="B35" s="94" t="s">
        <v>243</v>
      </c>
      <c r="C35" s="92" t="s">
        <v>244</v>
      </c>
      <c r="D35" s="92" t="s">
        <v>236</v>
      </c>
      <c r="E35" s="94">
        <v>25356259</v>
      </c>
      <c r="F35" s="92" t="s">
        <v>237</v>
      </c>
      <c r="G35" s="122">
        <v>208000</v>
      </c>
      <c r="H35" s="143">
        <v>156000</v>
      </c>
      <c r="I35" s="118"/>
      <c r="J35" s="11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156"/>
      <c r="W35" s="149" t="s">
        <v>326</v>
      </c>
    </row>
    <row r="36" spans="1:23" s="3" customFormat="1" ht="21.75" customHeight="1" x14ac:dyDescent="0.25">
      <c r="C36" s="4"/>
      <c r="D36" s="4"/>
      <c r="E36" s="4"/>
      <c r="F36" s="4"/>
      <c r="G36" s="129">
        <f>SUM(G5:G35)</f>
        <v>9302000</v>
      </c>
      <c r="H36" s="129">
        <f>SUM(H5:H35)</f>
        <v>2402000</v>
      </c>
      <c r="I36" s="130"/>
      <c r="J36" s="186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31"/>
      <c r="V36" s="132">
        <f>SUM(V5:V35)</f>
        <v>1531450</v>
      </c>
    </row>
    <row r="37" spans="1:23" ht="16.5" customHeight="1" x14ac:dyDescent="0.25">
      <c r="B37" s="178"/>
      <c r="C37" s="178"/>
      <c r="D37" s="178"/>
      <c r="K37" s="3"/>
      <c r="L37" s="3"/>
      <c r="M37" s="3"/>
      <c r="N37" s="3"/>
      <c r="O37" s="3"/>
      <c r="P37" s="3"/>
    </row>
    <row r="38" spans="1:23" ht="17.25" customHeight="1" x14ac:dyDescent="0.25">
      <c r="B38" s="115"/>
      <c r="C38" s="116"/>
      <c r="D38" s="116"/>
      <c r="K38" s="3"/>
      <c r="L38" s="3"/>
      <c r="M38" s="3"/>
      <c r="N38" s="3"/>
      <c r="O38" s="3"/>
      <c r="P38" s="3"/>
    </row>
    <row r="39" spans="1:23" ht="16.5" customHeight="1" x14ac:dyDescent="0.25"/>
  </sheetData>
  <sortState ref="B6:U34">
    <sortCondition descending="1" ref="U6:U34"/>
  </sortState>
  <mergeCells count="19">
    <mergeCell ref="V2:V4"/>
    <mergeCell ref="U2:U4"/>
    <mergeCell ref="W2:W4"/>
    <mergeCell ref="S2:T2"/>
    <mergeCell ref="K2:L2"/>
    <mergeCell ref="M2:N2"/>
    <mergeCell ref="O2:P2"/>
    <mergeCell ref="Q2:R2"/>
    <mergeCell ref="I2:I4"/>
    <mergeCell ref="J2:J4"/>
    <mergeCell ref="G2:G4"/>
    <mergeCell ref="B2:B4"/>
    <mergeCell ref="C2:C4"/>
    <mergeCell ref="H2:H4"/>
    <mergeCell ref="A5:A27"/>
    <mergeCell ref="A28:A35"/>
    <mergeCell ref="D2:D4"/>
    <mergeCell ref="E2:E4"/>
    <mergeCell ref="F2:F4"/>
  </mergeCells>
  <pageMargins left="0.25" right="0.25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0"/>
  <sheetViews>
    <sheetView zoomScale="80" zoomScaleNormal="80" workbookViewId="0">
      <selection activeCell="E18" sqref="E18"/>
    </sheetView>
  </sheetViews>
  <sheetFormatPr defaultRowHeight="15" x14ac:dyDescent="0.25"/>
  <cols>
    <col min="1" max="1" width="9.140625" style="3"/>
    <col min="2" max="2" width="14.140625" customWidth="1"/>
    <col min="3" max="3" width="29.42578125" style="4" customWidth="1"/>
    <col min="4" max="4" width="29.28515625" style="4" customWidth="1"/>
    <col min="5" max="5" width="16.140625" style="4" customWidth="1"/>
    <col min="6" max="6" width="23.85546875" style="4" customWidth="1"/>
    <col min="7" max="8" width="15.28515625" style="4" customWidth="1"/>
    <col min="9" max="9" width="19.28515625" style="67" customWidth="1"/>
    <col min="10" max="10" width="25.85546875" style="188" customWidth="1"/>
    <col min="11" max="17" width="13.7109375" customWidth="1"/>
    <col min="18" max="18" width="16.85546875" customWidth="1"/>
    <col min="19" max="19" width="14.28515625" customWidth="1"/>
    <col min="20" max="20" width="18.140625" customWidth="1"/>
    <col min="21" max="21" width="25.140625" customWidth="1"/>
  </cols>
  <sheetData>
    <row r="1" spans="1:47" s="3" customFormat="1" ht="46.5" customHeight="1" x14ac:dyDescent="0.25">
      <c r="B1" s="218" t="s">
        <v>226</v>
      </c>
      <c r="C1" s="218"/>
      <c r="D1" s="4"/>
      <c r="E1" s="4"/>
      <c r="F1" s="4"/>
      <c r="G1" s="4"/>
      <c r="H1" s="4"/>
      <c r="I1" s="67"/>
      <c r="J1" s="188"/>
    </row>
    <row r="2" spans="1:47" s="3" customFormat="1" ht="57" customHeight="1" x14ac:dyDescent="0.25">
      <c r="B2" s="224" t="s">
        <v>0</v>
      </c>
      <c r="C2" s="224" t="s">
        <v>1</v>
      </c>
      <c r="D2" s="224" t="s">
        <v>2</v>
      </c>
      <c r="E2" s="224" t="s">
        <v>3</v>
      </c>
      <c r="F2" s="224" t="s">
        <v>4</v>
      </c>
      <c r="G2" s="224" t="s">
        <v>6</v>
      </c>
      <c r="H2" s="222" t="s">
        <v>5</v>
      </c>
      <c r="I2" s="192" t="s">
        <v>323</v>
      </c>
      <c r="J2" s="193" t="s">
        <v>264</v>
      </c>
      <c r="K2" s="194" t="s">
        <v>58</v>
      </c>
      <c r="L2" s="194"/>
      <c r="M2" s="194" t="s">
        <v>59</v>
      </c>
      <c r="N2" s="194"/>
      <c r="O2" s="194" t="s">
        <v>60</v>
      </c>
      <c r="P2" s="194"/>
      <c r="Q2" s="194" t="s">
        <v>61</v>
      </c>
      <c r="R2" s="194"/>
      <c r="S2" s="219" t="s">
        <v>50</v>
      </c>
      <c r="T2" s="198" t="s">
        <v>260</v>
      </c>
      <c r="U2" s="215" t="s">
        <v>262</v>
      </c>
    </row>
    <row r="3" spans="1:47" s="2" customFormat="1" ht="45.75" customHeight="1" x14ac:dyDescent="0.25">
      <c r="A3" s="3"/>
      <c r="B3" s="224"/>
      <c r="C3" s="224"/>
      <c r="D3" s="224"/>
      <c r="E3" s="224"/>
      <c r="F3" s="224"/>
      <c r="G3" s="224"/>
      <c r="H3" s="222"/>
      <c r="I3" s="192"/>
      <c r="J3" s="210"/>
      <c r="K3" s="31" t="s">
        <v>51</v>
      </c>
      <c r="L3" s="31" t="s">
        <v>52</v>
      </c>
      <c r="M3" s="31" t="s">
        <v>51</v>
      </c>
      <c r="N3" s="31" t="s">
        <v>52</v>
      </c>
      <c r="O3" s="31" t="s">
        <v>51</v>
      </c>
      <c r="P3" s="31" t="s">
        <v>52</v>
      </c>
      <c r="Q3" s="31" t="s">
        <v>51</v>
      </c>
      <c r="R3" s="31" t="s">
        <v>52</v>
      </c>
      <c r="S3" s="220"/>
      <c r="T3" s="199"/>
      <c r="U3" s="216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2" customFormat="1" ht="24" customHeight="1" x14ac:dyDescent="0.25">
      <c r="A4" s="3"/>
      <c r="B4" s="224"/>
      <c r="C4" s="224"/>
      <c r="D4" s="224"/>
      <c r="E4" s="224"/>
      <c r="F4" s="224"/>
      <c r="G4" s="224"/>
      <c r="H4" s="222"/>
      <c r="I4" s="192"/>
      <c r="J4" s="211"/>
      <c r="K4" s="99"/>
      <c r="L4" s="99" t="s">
        <v>56</v>
      </c>
      <c r="M4" s="99"/>
      <c r="N4" s="99" t="s">
        <v>54</v>
      </c>
      <c r="O4" s="99"/>
      <c r="P4" s="99" t="s">
        <v>56</v>
      </c>
      <c r="Q4" s="99"/>
      <c r="R4" s="99" t="s">
        <v>54</v>
      </c>
      <c r="S4" s="221"/>
      <c r="T4" s="200"/>
      <c r="U4" s="2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s="2" customFormat="1" ht="39.950000000000003" customHeight="1" x14ac:dyDescent="0.25">
      <c r="A5" s="208" t="s">
        <v>261</v>
      </c>
      <c r="B5" s="146" t="s">
        <v>213</v>
      </c>
      <c r="C5" s="89" t="s">
        <v>214</v>
      </c>
      <c r="D5" s="89" t="s">
        <v>215</v>
      </c>
      <c r="E5" s="93">
        <v>73147559</v>
      </c>
      <c r="F5" s="89" t="s">
        <v>216</v>
      </c>
      <c r="G5" s="121">
        <v>75000</v>
      </c>
      <c r="H5" s="143">
        <v>40000</v>
      </c>
      <c r="I5" s="111" t="s">
        <v>228</v>
      </c>
      <c r="J5" s="187" t="s">
        <v>304</v>
      </c>
      <c r="K5" s="140">
        <v>4</v>
      </c>
      <c r="L5" s="141">
        <f t="shared" ref="L5:L16" si="0">(20*K5*0.3)/5</f>
        <v>4.8</v>
      </c>
      <c r="M5" s="140">
        <f>K3_23_Hodnotitelé!S16</f>
        <v>4.0909090909090908</v>
      </c>
      <c r="N5" s="141">
        <f t="shared" ref="N5:N16" si="1">(20*M5*0.2)/5</f>
        <v>3.2727272727272725</v>
      </c>
      <c r="O5" s="140">
        <f>K3_23_Hodnotitelé!AE16</f>
        <v>4.1818181818181817</v>
      </c>
      <c r="P5" s="141">
        <f t="shared" ref="P5:P16" si="2">(20*O5*0.3)/5</f>
        <v>5.0181818181818176</v>
      </c>
      <c r="Q5" s="140">
        <f>K3_23_Hodnotitelé!AQ16</f>
        <v>4.0909090909090908</v>
      </c>
      <c r="R5" s="141">
        <f t="shared" ref="R5:R16" si="3">(20*Q5*0.2)/5</f>
        <v>3.2727272727272725</v>
      </c>
      <c r="S5" s="144">
        <f t="shared" ref="S5:S16" si="4">SUM(L5,N5,P5,R5)</f>
        <v>16.363636363636363</v>
      </c>
      <c r="T5" s="145">
        <f>H5*0.8</f>
        <v>32000</v>
      </c>
      <c r="U5" s="14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2" customFormat="1" ht="39.950000000000003" customHeight="1" x14ac:dyDescent="0.25">
      <c r="A6" s="208"/>
      <c r="B6" s="146" t="s">
        <v>199</v>
      </c>
      <c r="C6" s="89" t="s">
        <v>200</v>
      </c>
      <c r="D6" s="89" t="s">
        <v>39</v>
      </c>
      <c r="E6" s="112" t="s">
        <v>328</v>
      </c>
      <c r="F6" s="89" t="s">
        <v>328</v>
      </c>
      <c r="G6" s="121">
        <v>44000</v>
      </c>
      <c r="H6" s="143">
        <v>24000</v>
      </c>
      <c r="I6" s="111" t="s">
        <v>229</v>
      </c>
      <c r="J6" s="187" t="s">
        <v>305</v>
      </c>
      <c r="K6" s="140">
        <v>4</v>
      </c>
      <c r="L6" s="141">
        <f t="shared" si="0"/>
        <v>4.8</v>
      </c>
      <c r="M6" s="140">
        <f>K3_23_Hodnotitelé!S12</f>
        <v>3.5454545454545454</v>
      </c>
      <c r="N6" s="141">
        <f t="shared" si="1"/>
        <v>2.8363636363636364</v>
      </c>
      <c r="O6" s="140">
        <f>K3_23_Hodnotitelé!AE12</f>
        <v>3.3636363636363638</v>
      </c>
      <c r="P6" s="141">
        <f t="shared" si="2"/>
        <v>4.036363636363637</v>
      </c>
      <c r="Q6" s="140">
        <f>K3_23_Hodnotitelé!AQ12</f>
        <v>3.4545454545454546</v>
      </c>
      <c r="R6" s="141">
        <f t="shared" si="3"/>
        <v>2.7636363636363641</v>
      </c>
      <c r="S6" s="144">
        <f t="shared" si="4"/>
        <v>14.436363636363637</v>
      </c>
      <c r="T6" s="145">
        <f>H6*0.8</f>
        <v>19200</v>
      </c>
      <c r="U6" s="142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s="2" customFormat="1" ht="39.950000000000003" customHeight="1" x14ac:dyDescent="0.25">
      <c r="A7" s="208"/>
      <c r="B7" s="146" t="s">
        <v>188</v>
      </c>
      <c r="C7" s="89" t="s">
        <v>189</v>
      </c>
      <c r="D7" s="89" t="s">
        <v>24</v>
      </c>
      <c r="E7" s="93">
        <v>47813512</v>
      </c>
      <c r="F7" s="89" t="s">
        <v>25</v>
      </c>
      <c r="G7" s="121">
        <v>67000</v>
      </c>
      <c r="H7" s="143">
        <v>50000</v>
      </c>
      <c r="I7" s="111" t="s">
        <v>228</v>
      </c>
      <c r="J7" s="187" t="s">
        <v>306</v>
      </c>
      <c r="K7" s="140">
        <v>2</v>
      </c>
      <c r="L7" s="141">
        <f t="shared" si="0"/>
        <v>2.4</v>
      </c>
      <c r="M7" s="140">
        <f>K3_23_Hodnotitelé!S8</f>
        <v>4</v>
      </c>
      <c r="N7" s="141">
        <f t="shared" si="1"/>
        <v>3.2</v>
      </c>
      <c r="O7" s="140">
        <f>K3_23_Hodnotitelé!AE8</f>
        <v>4.2</v>
      </c>
      <c r="P7" s="141">
        <f t="shared" si="2"/>
        <v>5.04</v>
      </c>
      <c r="Q7" s="140">
        <f>K3_23_Hodnotitelé!AQ8</f>
        <v>4</v>
      </c>
      <c r="R7" s="141">
        <f t="shared" si="3"/>
        <v>3.2</v>
      </c>
      <c r="S7" s="144">
        <f t="shared" si="4"/>
        <v>13.84</v>
      </c>
      <c r="T7" s="145">
        <f>H7*0.6</f>
        <v>30000</v>
      </c>
      <c r="U7" s="14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2" customFormat="1" ht="39.950000000000003" customHeight="1" x14ac:dyDescent="0.25">
      <c r="A8" s="208"/>
      <c r="B8" s="146" t="s">
        <v>217</v>
      </c>
      <c r="C8" s="89" t="s">
        <v>218</v>
      </c>
      <c r="D8" s="89" t="s">
        <v>219</v>
      </c>
      <c r="E8" s="93" t="s">
        <v>220</v>
      </c>
      <c r="F8" s="89" t="s">
        <v>221</v>
      </c>
      <c r="G8" s="121">
        <v>67000</v>
      </c>
      <c r="H8" s="143">
        <v>50000</v>
      </c>
      <c r="I8" s="111" t="s">
        <v>228</v>
      </c>
      <c r="J8" s="187" t="s">
        <v>307</v>
      </c>
      <c r="K8" s="140">
        <v>2</v>
      </c>
      <c r="L8" s="141">
        <f t="shared" si="0"/>
        <v>2.4</v>
      </c>
      <c r="M8" s="140">
        <f>K3_23_Hodnotitelé!S17</f>
        <v>3.5454545454545454</v>
      </c>
      <c r="N8" s="141">
        <f t="shared" si="1"/>
        <v>2.8363636363636364</v>
      </c>
      <c r="O8" s="140">
        <f>K3_23_Hodnotitelé!AE17</f>
        <v>3.6363636363636362</v>
      </c>
      <c r="P8" s="141">
        <f t="shared" si="2"/>
        <v>4.3636363636363633</v>
      </c>
      <c r="Q8" s="140">
        <f>K3_23_Hodnotitelé!AQ17</f>
        <v>3.5454545454545454</v>
      </c>
      <c r="R8" s="141">
        <f t="shared" si="3"/>
        <v>2.8363636363636364</v>
      </c>
      <c r="S8" s="144">
        <f t="shared" si="4"/>
        <v>12.436363636363636</v>
      </c>
      <c r="T8" s="145">
        <f t="shared" ref="T8:T11" si="5">H8*0.6</f>
        <v>30000</v>
      </c>
      <c r="U8" s="14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s="2" customFormat="1" ht="39.950000000000003" customHeight="1" x14ac:dyDescent="0.25">
      <c r="A9" s="208"/>
      <c r="B9" s="146" t="s">
        <v>209</v>
      </c>
      <c r="C9" s="89" t="s">
        <v>210</v>
      </c>
      <c r="D9" s="89" t="s">
        <v>211</v>
      </c>
      <c r="E9" s="112" t="s">
        <v>328</v>
      </c>
      <c r="F9" s="89" t="s">
        <v>328</v>
      </c>
      <c r="G9" s="121">
        <v>58000</v>
      </c>
      <c r="H9" s="143">
        <v>43000</v>
      </c>
      <c r="I9" s="111" t="s">
        <v>228</v>
      </c>
      <c r="J9" s="187" t="s">
        <v>308</v>
      </c>
      <c r="K9" s="140">
        <v>2</v>
      </c>
      <c r="L9" s="141">
        <f t="shared" si="0"/>
        <v>2.4</v>
      </c>
      <c r="M9" s="140">
        <f>K3_23_Hodnotitelé!S15</f>
        <v>3</v>
      </c>
      <c r="N9" s="141">
        <f t="shared" si="1"/>
        <v>2.4</v>
      </c>
      <c r="O9" s="140">
        <f>K3_23_Hodnotitelé!AE15</f>
        <v>3.3</v>
      </c>
      <c r="P9" s="141">
        <f t="shared" si="2"/>
        <v>3.96</v>
      </c>
      <c r="Q9" s="140">
        <f>K3_23_Hodnotitelé!AQ15</f>
        <v>3.2</v>
      </c>
      <c r="R9" s="141">
        <f t="shared" si="3"/>
        <v>2.56</v>
      </c>
      <c r="S9" s="144">
        <f t="shared" si="4"/>
        <v>11.32</v>
      </c>
      <c r="T9" s="145">
        <f t="shared" si="5"/>
        <v>25800</v>
      </c>
      <c r="U9" s="14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s="2" customFormat="1" ht="39.950000000000003" customHeight="1" x14ac:dyDescent="0.25">
      <c r="A10" s="208"/>
      <c r="B10" s="146" t="s">
        <v>195</v>
      </c>
      <c r="C10" s="89" t="s">
        <v>196</v>
      </c>
      <c r="D10" s="89" t="s">
        <v>197</v>
      </c>
      <c r="E10" s="93">
        <v>26591014</v>
      </c>
      <c r="F10" s="89" t="s">
        <v>198</v>
      </c>
      <c r="G10" s="121">
        <v>64000</v>
      </c>
      <c r="H10" s="143">
        <v>48000</v>
      </c>
      <c r="I10" s="111" t="s">
        <v>228</v>
      </c>
      <c r="J10" s="187" t="s">
        <v>309</v>
      </c>
      <c r="K10" s="140">
        <v>1</v>
      </c>
      <c r="L10" s="141">
        <f t="shared" si="0"/>
        <v>1.2</v>
      </c>
      <c r="M10" s="140">
        <f>K3_23_Hodnotitelé!S11</f>
        <v>3.3636363636363638</v>
      </c>
      <c r="N10" s="141">
        <f t="shared" si="1"/>
        <v>2.6909090909090914</v>
      </c>
      <c r="O10" s="140">
        <f>K3_23_Hodnotitelé!AE11</f>
        <v>3.3636363636363638</v>
      </c>
      <c r="P10" s="141">
        <f t="shared" si="2"/>
        <v>4.036363636363637</v>
      </c>
      <c r="Q10" s="140">
        <f>K3_23_Hodnotitelé!AQ11</f>
        <v>3.5454545454545454</v>
      </c>
      <c r="R10" s="141">
        <f t="shared" si="3"/>
        <v>2.8363636363636364</v>
      </c>
      <c r="S10" s="144">
        <f t="shared" si="4"/>
        <v>10.763636363636365</v>
      </c>
      <c r="T10" s="145">
        <f t="shared" si="5"/>
        <v>28800</v>
      </c>
      <c r="U10" s="14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39.950000000000003" customHeight="1" x14ac:dyDescent="0.25">
      <c r="A11" s="208"/>
      <c r="B11" s="146" t="s">
        <v>205</v>
      </c>
      <c r="C11" s="89" t="s">
        <v>206</v>
      </c>
      <c r="D11" s="89" t="s">
        <v>207</v>
      </c>
      <c r="E11" s="93" t="s">
        <v>328</v>
      </c>
      <c r="F11" s="89" t="s">
        <v>328</v>
      </c>
      <c r="G11" s="121">
        <v>65000</v>
      </c>
      <c r="H11" s="143">
        <v>48750</v>
      </c>
      <c r="I11" s="111" t="s">
        <v>228</v>
      </c>
      <c r="J11" s="187" t="s">
        <v>310</v>
      </c>
      <c r="K11" s="140">
        <v>1</v>
      </c>
      <c r="L11" s="141">
        <f t="shared" si="0"/>
        <v>1.2</v>
      </c>
      <c r="M11" s="140">
        <f>K3_23_Hodnotitelé!S14</f>
        <v>3.3636363636363638</v>
      </c>
      <c r="N11" s="141">
        <f t="shared" si="1"/>
        <v>2.6909090909090914</v>
      </c>
      <c r="O11" s="140">
        <f>K3_23_Hodnotitelé!AE14</f>
        <v>3.4545454545454546</v>
      </c>
      <c r="P11" s="141">
        <f t="shared" si="2"/>
        <v>4.1454545454545455</v>
      </c>
      <c r="Q11" s="140">
        <f>K3_23_Hodnotitelé!AQ14</f>
        <v>3.2727272727272729</v>
      </c>
      <c r="R11" s="141">
        <f t="shared" si="3"/>
        <v>2.6181818181818182</v>
      </c>
      <c r="S11" s="144">
        <f t="shared" si="4"/>
        <v>10.654545454545456</v>
      </c>
      <c r="T11" s="145">
        <f t="shared" si="5"/>
        <v>29250</v>
      </c>
      <c r="U11" s="142"/>
    </row>
    <row r="12" spans="1:47" ht="39.950000000000003" customHeight="1" x14ac:dyDescent="0.25">
      <c r="A12" s="223" t="s">
        <v>263</v>
      </c>
      <c r="B12" s="146" t="s">
        <v>191</v>
      </c>
      <c r="C12" s="89" t="s">
        <v>192</v>
      </c>
      <c r="D12" s="89" t="s">
        <v>193</v>
      </c>
      <c r="E12" s="112" t="s">
        <v>328</v>
      </c>
      <c r="F12" s="89" t="s">
        <v>328</v>
      </c>
      <c r="G12" s="121">
        <v>50000</v>
      </c>
      <c r="H12" s="143">
        <v>37500</v>
      </c>
      <c r="I12" s="111" t="s">
        <v>228</v>
      </c>
      <c r="J12" s="187" t="s">
        <v>311</v>
      </c>
      <c r="K12" s="140">
        <v>1</v>
      </c>
      <c r="L12" s="141">
        <f t="shared" si="0"/>
        <v>1.2</v>
      </c>
      <c r="M12" s="140">
        <f>K3_23_Hodnotitelé!S10</f>
        <v>2.8181818181818183</v>
      </c>
      <c r="N12" s="141">
        <f t="shared" si="1"/>
        <v>2.2545454545454549</v>
      </c>
      <c r="O12" s="140">
        <f>K3_23_Hodnotitelé!AE10</f>
        <v>2.7272727272727271</v>
      </c>
      <c r="P12" s="141">
        <f t="shared" si="2"/>
        <v>3.272727272727272</v>
      </c>
      <c r="Q12" s="140">
        <f>K3_23_Hodnotitelé!AQ10</f>
        <v>3</v>
      </c>
      <c r="R12" s="141">
        <f t="shared" si="3"/>
        <v>2.4</v>
      </c>
      <c r="S12" s="144">
        <f t="shared" si="4"/>
        <v>9.127272727272727</v>
      </c>
      <c r="T12" s="145">
        <v>0</v>
      </c>
      <c r="U12" s="113"/>
    </row>
    <row r="13" spans="1:47" ht="39.950000000000003" customHeight="1" x14ac:dyDescent="0.25">
      <c r="A13" s="223"/>
      <c r="B13" s="146" t="s">
        <v>186</v>
      </c>
      <c r="C13" s="89" t="s">
        <v>187</v>
      </c>
      <c r="D13" s="89" t="s">
        <v>7</v>
      </c>
      <c r="E13" s="93" t="s">
        <v>8</v>
      </c>
      <c r="F13" s="89" t="s">
        <v>94</v>
      </c>
      <c r="G13" s="121">
        <v>65000</v>
      </c>
      <c r="H13" s="143">
        <v>45000</v>
      </c>
      <c r="I13" s="111" t="s">
        <v>228</v>
      </c>
      <c r="J13" s="187" t="s">
        <v>312</v>
      </c>
      <c r="K13" s="140">
        <v>2</v>
      </c>
      <c r="L13" s="141">
        <f t="shared" si="0"/>
        <v>2.4</v>
      </c>
      <c r="M13" s="140">
        <f>K3_23_Hodnotitelé!S7</f>
        <v>2.4545454545454546</v>
      </c>
      <c r="N13" s="141">
        <f t="shared" si="1"/>
        <v>1.9636363636363641</v>
      </c>
      <c r="O13" s="140">
        <f>K3_23_Hodnotitelé!AE7</f>
        <v>2.2727272727272729</v>
      </c>
      <c r="P13" s="141">
        <f t="shared" si="2"/>
        <v>2.7272727272727275</v>
      </c>
      <c r="Q13" s="140">
        <f>K3_23_Hodnotitelé!AQ7</f>
        <v>2.4545454545454546</v>
      </c>
      <c r="R13" s="141">
        <f t="shared" si="3"/>
        <v>1.9636363636363641</v>
      </c>
      <c r="S13" s="144">
        <f t="shared" si="4"/>
        <v>9.0545454545454565</v>
      </c>
      <c r="T13" s="145">
        <v>0</v>
      </c>
      <c r="U13" s="113"/>
    </row>
    <row r="14" spans="1:47" ht="39.950000000000003" customHeight="1" x14ac:dyDescent="0.25">
      <c r="A14" s="223"/>
      <c r="B14" s="146" t="s">
        <v>184</v>
      </c>
      <c r="C14" s="89" t="s">
        <v>185</v>
      </c>
      <c r="D14" s="89" t="s">
        <v>36</v>
      </c>
      <c r="E14" s="93" t="s">
        <v>37</v>
      </c>
      <c r="F14" s="89" t="s">
        <v>38</v>
      </c>
      <c r="G14" s="121">
        <v>32250</v>
      </c>
      <c r="H14" s="143">
        <v>24200</v>
      </c>
      <c r="I14" s="111" t="s">
        <v>228</v>
      </c>
      <c r="J14" s="187" t="s">
        <v>313</v>
      </c>
      <c r="K14" s="140">
        <v>1</v>
      </c>
      <c r="L14" s="141">
        <f t="shared" si="0"/>
        <v>1.2</v>
      </c>
      <c r="M14" s="140">
        <f>K3_23_Hodnotitelé!S6</f>
        <v>2.9090909090909092</v>
      </c>
      <c r="N14" s="141">
        <f t="shared" si="1"/>
        <v>2.3272727272727276</v>
      </c>
      <c r="O14" s="140">
        <f>K3_23_Hodnotitelé!AE6</f>
        <v>2.7272727272727271</v>
      </c>
      <c r="P14" s="141">
        <f t="shared" si="2"/>
        <v>3.272727272727272</v>
      </c>
      <c r="Q14" s="140">
        <f>K3_23_Hodnotitelé!AQ6</f>
        <v>2.8181818181818183</v>
      </c>
      <c r="R14" s="141">
        <f t="shared" si="3"/>
        <v>2.2545454545454549</v>
      </c>
      <c r="S14" s="144">
        <f t="shared" si="4"/>
        <v>9.0545454545454547</v>
      </c>
      <c r="T14" s="145">
        <v>0</v>
      </c>
      <c r="U14" s="113"/>
    </row>
    <row r="15" spans="1:47" ht="39.950000000000003" customHeight="1" x14ac:dyDescent="0.25">
      <c r="A15" s="223"/>
      <c r="B15" s="146" t="s">
        <v>201</v>
      </c>
      <c r="C15" s="89" t="s">
        <v>202</v>
      </c>
      <c r="D15" s="89" t="s">
        <v>203</v>
      </c>
      <c r="E15" s="112" t="s">
        <v>328</v>
      </c>
      <c r="F15" s="89" t="s">
        <v>328</v>
      </c>
      <c r="G15" s="121">
        <v>50000</v>
      </c>
      <c r="H15" s="143">
        <v>37500</v>
      </c>
      <c r="I15" s="111" t="s">
        <v>228</v>
      </c>
      <c r="J15" s="187" t="s">
        <v>314</v>
      </c>
      <c r="K15" s="140">
        <v>1</v>
      </c>
      <c r="L15" s="141">
        <f t="shared" si="0"/>
        <v>1.2</v>
      </c>
      <c r="M15" s="140">
        <f>K3_23_Hodnotitelé!S13</f>
        <v>2.1818181818181817</v>
      </c>
      <c r="N15" s="141">
        <f t="shared" si="1"/>
        <v>1.7454545454545454</v>
      </c>
      <c r="O15" s="140">
        <f>K3_23_Hodnotitelé!AE13</f>
        <v>2.0909090909090908</v>
      </c>
      <c r="P15" s="141">
        <f t="shared" si="2"/>
        <v>2.5090909090909088</v>
      </c>
      <c r="Q15" s="140">
        <f>K3_23_Hodnotitelé!AQ13</f>
        <v>2.3636363636363638</v>
      </c>
      <c r="R15" s="141">
        <f t="shared" si="3"/>
        <v>1.8909090909090911</v>
      </c>
      <c r="S15" s="144">
        <f t="shared" si="4"/>
        <v>7.3454545454545457</v>
      </c>
      <c r="T15" s="145">
        <v>0</v>
      </c>
      <c r="U15" s="113"/>
    </row>
    <row r="16" spans="1:47" ht="39.950000000000003" customHeight="1" x14ac:dyDescent="0.25">
      <c r="A16" s="223"/>
      <c r="B16" s="146" t="s">
        <v>190</v>
      </c>
      <c r="C16" s="89" t="s">
        <v>78</v>
      </c>
      <c r="D16" s="89" t="s">
        <v>79</v>
      </c>
      <c r="E16" s="112" t="s">
        <v>328</v>
      </c>
      <c r="F16" s="89" t="s">
        <v>328</v>
      </c>
      <c r="G16" s="121">
        <v>40000</v>
      </c>
      <c r="H16" s="143">
        <v>30000</v>
      </c>
      <c r="I16" s="111" t="s">
        <v>228</v>
      </c>
      <c r="J16" s="187" t="s">
        <v>315</v>
      </c>
      <c r="K16" s="140">
        <v>1</v>
      </c>
      <c r="L16" s="141">
        <f t="shared" si="0"/>
        <v>1.2</v>
      </c>
      <c r="M16" s="140">
        <f>K3_23_Hodnotitelé!S9</f>
        <v>2.0909090909090908</v>
      </c>
      <c r="N16" s="141">
        <f t="shared" si="1"/>
        <v>1.6727272727272726</v>
      </c>
      <c r="O16" s="140">
        <f>K3_23_Hodnotitelé!AE9</f>
        <v>2</v>
      </c>
      <c r="P16" s="141">
        <f t="shared" si="2"/>
        <v>2.4</v>
      </c>
      <c r="Q16" s="140">
        <f>K3_23_Hodnotitelé!AQ9</f>
        <v>2.4545454545454546</v>
      </c>
      <c r="R16" s="141">
        <f t="shared" si="3"/>
        <v>1.9636363636363641</v>
      </c>
      <c r="S16" s="144">
        <f t="shared" si="4"/>
        <v>7.2363636363636363</v>
      </c>
      <c r="T16" s="145">
        <v>0</v>
      </c>
      <c r="U16" s="113"/>
    </row>
    <row r="17" spans="1:21" ht="39.75" customHeight="1" x14ac:dyDescent="0.25">
      <c r="A17" s="223"/>
      <c r="B17" s="152" t="s">
        <v>182</v>
      </c>
      <c r="C17" s="150" t="s">
        <v>183</v>
      </c>
      <c r="D17" s="150" t="s">
        <v>77</v>
      </c>
      <c r="E17" s="151" t="s">
        <v>328</v>
      </c>
      <c r="F17" s="147" t="s">
        <v>328</v>
      </c>
      <c r="G17" s="158">
        <v>60000</v>
      </c>
      <c r="H17" s="161">
        <v>45000</v>
      </c>
      <c r="I17" s="108"/>
      <c r="J17" s="111"/>
      <c r="K17" s="11"/>
      <c r="L17" s="11"/>
      <c r="M17" s="11"/>
      <c r="N17" s="11"/>
      <c r="O17" s="11"/>
      <c r="P17" s="11"/>
      <c r="Q17" s="11"/>
      <c r="R17" s="11"/>
      <c r="S17" s="11"/>
      <c r="T17" s="148"/>
      <c r="U17" s="149" t="s">
        <v>327</v>
      </c>
    </row>
    <row r="18" spans="1:21" ht="21.75" customHeight="1" x14ac:dyDescent="0.25">
      <c r="G18" s="129">
        <f>SUM(G5:G17)</f>
        <v>737250</v>
      </c>
      <c r="H18" s="129">
        <f>SUM(H5:H17)</f>
        <v>522950</v>
      </c>
      <c r="T18" s="128">
        <f>SUM(T5:T16)</f>
        <v>195050</v>
      </c>
    </row>
    <row r="19" spans="1:21" ht="18" customHeight="1" x14ac:dyDescent="0.25">
      <c r="B19" s="177"/>
      <c r="C19" s="177"/>
      <c r="G19" s="70"/>
    </row>
    <row r="20" spans="1:21" ht="18" customHeight="1" x14ac:dyDescent="0.25"/>
    <row r="30" spans="1:21" x14ac:dyDescent="0.25">
      <c r="U30" s="46"/>
    </row>
  </sheetData>
  <sortState ref="B6:S17">
    <sortCondition descending="1" ref="S6:S17"/>
  </sortState>
  <mergeCells count="19">
    <mergeCell ref="A5:A11"/>
    <mergeCell ref="A12:A17"/>
    <mergeCell ref="G2:G4"/>
    <mergeCell ref="B2:B4"/>
    <mergeCell ref="C2:C4"/>
    <mergeCell ref="D2:D4"/>
    <mergeCell ref="E2:E4"/>
    <mergeCell ref="F2:F4"/>
    <mergeCell ref="B1:C1"/>
    <mergeCell ref="S2:S4"/>
    <mergeCell ref="T2:T4"/>
    <mergeCell ref="U2:U4"/>
    <mergeCell ref="J2:J4"/>
    <mergeCell ref="Q2:R2"/>
    <mergeCell ref="H2:H4"/>
    <mergeCell ref="K2:L2"/>
    <mergeCell ref="M2:N2"/>
    <mergeCell ref="O2:P2"/>
    <mergeCell ref="I2:I4"/>
  </mergeCells>
  <pageMargins left="0.25" right="0.25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"/>
  <sheetViews>
    <sheetView tabSelected="1" zoomScale="80" zoomScaleNormal="80" workbookViewId="0">
      <selection activeCell="H8" sqref="H8"/>
    </sheetView>
  </sheetViews>
  <sheetFormatPr defaultRowHeight="15" x14ac:dyDescent="0.25"/>
  <cols>
    <col min="1" max="1" width="9.140625" style="3"/>
    <col min="2" max="2" width="14" customWidth="1"/>
    <col min="3" max="3" width="31.7109375" style="4" customWidth="1"/>
    <col min="4" max="4" width="29.42578125" style="4" customWidth="1"/>
    <col min="5" max="5" width="16.85546875" style="3" customWidth="1"/>
    <col min="6" max="6" width="23.28515625" style="4" customWidth="1"/>
    <col min="7" max="7" width="20.7109375" style="4" customWidth="1"/>
    <col min="8" max="8" width="15.42578125" style="4" customWidth="1"/>
    <col min="9" max="9" width="16.42578125" customWidth="1"/>
    <col min="10" max="10" width="18.42578125" style="190" customWidth="1"/>
    <col min="11" max="11" width="14.28515625" style="3" customWidth="1"/>
    <col min="12" max="12" width="14" style="4" customWidth="1"/>
    <col min="13" max="13" width="15.42578125" style="4" hidden="1" customWidth="1"/>
    <col min="14" max="14" width="13.7109375" style="23" customWidth="1"/>
    <col min="15" max="18" width="13.7109375" customWidth="1"/>
    <col min="19" max="19" width="14.5703125" customWidth="1"/>
    <col min="20" max="20" width="13.7109375" customWidth="1"/>
    <col min="21" max="21" width="31.140625" customWidth="1"/>
    <col min="22" max="22" width="17.28515625" customWidth="1"/>
    <col min="23" max="23" width="20.85546875" customWidth="1"/>
    <col min="24" max="24" width="37" customWidth="1"/>
  </cols>
  <sheetData>
    <row r="1" spans="1:49" s="3" customFormat="1" ht="38.25" customHeight="1" x14ac:dyDescent="0.25">
      <c r="B1" s="153" t="s">
        <v>227</v>
      </c>
      <c r="C1" s="159"/>
      <c r="D1" s="4"/>
      <c r="F1" s="4"/>
      <c r="G1" s="4"/>
      <c r="H1" s="4"/>
      <c r="J1" s="190"/>
      <c r="L1" s="4"/>
      <c r="M1" s="4"/>
      <c r="N1" s="23"/>
    </row>
    <row r="2" spans="1:49" s="3" customFormat="1" ht="48.75" customHeight="1" x14ac:dyDescent="0.25">
      <c r="B2" s="192" t="s">
        <v>0</v>
      </c>
      <c r="C2" s="192" t="s">
        <v>1</v>
      </c>
      <c r="D2" s="192" t="s">
        <v>2</v>
      </c>
      <c r="E2" s="192" t="s">
        <v>3</v>
      </c>
      <c r="F2" s="192" t="s">
        <v>4</v>
      </c>
      <c r="G2" s="192" t="s">
        <v>6</v>
      </c>
      <c r="H2" s="205" t="s">
        <v>5</v>
      </c>
      <c r="I2" s="192" t="s">
        <v>324</v>
      </c>
      <c r="J2" s="192" t="s">
        <v>264</v>
      </c>
      <c r="K2" s="194" t="s">
        <v>58</v>
      </c>
      <c r="L2" s="194"/>
      <c r="M2" s="194" t="s">
        <v>62</v>
      </c>
      <c r="N2" s="194"/>
      <c r="O2" s="194" t="s">
        <v>63</v>
      </c>
      <c r="P2" s="194"/>
      <c r="Q2" s="194" t="s">
        <v>61</v>
      </c>
      <c r="R2" s="194"/>
      <c r="S2" s="227" t="s">
        <v>50</v>
      </c>
      <c r="T2" s="226" t="s">
        <v>260</v>
      </c>
      <c r="U2" s="207" t="s">
        <v>262</v>
      </c>
    </row>
    <row r="3" spans="1:49" s="3" customFormat="1" ht="45.75" customHeight="1" x14ac:dyDescent="0.25">
      <c r="B3" s="192"/>
      <c r="C3" s="192"/>
      <c r="D3" s="192"/>
      <c r="E3" s="192"/>
      <c r="F3" s="192"/>
      <c r="G3" s="192"/>
      <c r="H3" s="205"/>
      <c r="I3" s="192"/>
      <c r="J3" s="192"/>
      <c r="K3" s="31" t="s">
        <v>51</v>
      </c>
      <c r="L3" s="31" t="s">
        <v>52</v>
      </c>
      <c r="M3" s="31" t="s">
        <v>51</v>
      </c>
      <c r="N3" s="31" t="s">
        <v>52</v>
      </c>
      <c r="O3" s="31" t="s">
        <v>51</v>
      </c>
      <c r="P3" s="31" t="s">
        <v>52</v>
      </c>
      <c r="Q3" s="31" t="s">
        <v>51</v>
      </c>
      <c r="R3" s="31" t="s">
        <v>52</v>
      </c>
      <c r="S3" s="227"/>
      <c r="T3" s="226"/>
      <c r="U3" s="207"/>
    </row>
    <row r="4" spans="1:49" s="3" customFormat="1" ht="21" customHeight="1" x14ac:dyDescent="0.25">
      <c r="B4" s="192"/>
      <c r="C4" s="192"/>
      <c r="D4" s="192"/>
      <c r="E4" s="192"/>
      <c r="F4" s="192"/>
      <c r="G4" s="192"/>
      <c r="H4" s="205"/>
      <c r="I4" s="192"/>
      <c r="J4" s="192"/>
      <c r="K4" s="99"/>
      <c r="L4" s="99" t="s">
        <v>54</v>
      </c>
      <c r="M4" s="99"/>
      <c r="N4" s="99" t="s">
        <v>54</v>
      </c>
      <c r="O4" s="99"/>
      <c r="P4" s="99" t="s">
        <v>55</v>
      </c>
      <c r="Q4" s="99"/>
      <c r="R4" s="99" t="s">
        <v>54</v>
      </c>
      <c r="S4" s="227"/>
      <c r="T4" s="226"/>
      <c r="U4" s="207"/>
    </row>
    <row r="5" spans="1:49" s="2" customFormat="1" ht="48.75" customHeight="1" x14ac:dyDescent="0.25">
      <c r="A5" s="225" t="s">
        <v>261</v>
      </c>
      <c r="B5" s="93" t="s">
        <v>222</v>
      </c>
      <c r="C5" s="89" t="s">
        <v>223</v>
      </c>
      <c r="D5" s="89" t="s">
        <v>29</v>
      </c>
      <c r="E5" s="93">
        <v>44738803</v>
      </c>
      <c r="F5" s="89" t="s">
        <v>30</v>
      </c>
      <c r="G5" s="121">
        <v>110000</v>
      </c>
      <c r="H5" s="143">
        <v>80000</v>
      </c>
      <c r="I5" s="111" t="s">
        <v>228</v>
      </c>
      <c r="J5" s="187" t="s">
        <v>317</v>
      </c>
      <c r="K5" s="172">
        <v>2</v>
      </c>
      <c r="L5" s="173">
        <f>(20*K5*0.2)/5</f>
        <v>1.6</v>
      </c>
      <c r="M5" s="172">
        <f>K4_23_Hodnotitelé!S6</f>
        <v>3.8181818181818183</v>
      </c>
      <c r="N5" s="173">
        <f>(20*M5*0.2)/5</f>
        <v>3.0545454545454551</v>
      </c>
      <c r="O5" s="172">
        <f>K4_23_Hodnotitelé!AE6</f>
        <v>4</v>
      </c>
      <c r="P5" s="173">
        <f>(20*O5*0.4)/5</f>
        <v>6.4</v>
      </c>
      <c r="Q5" s="172">
        <f>K4_23_Hodnotitelé!AQ6</f>
        <v>3.7272727272727271</v>
      </c>
      <c r="R5" s="173">
        <f>(20*Q5*0.2)/5</f>
        <v>2.9818181818181819</v>
      </c>
      <c r="S5" s="174">
        <f>SUM(L5,N5,P5,R5)</f>
        <v>14.036363636363637</v>
      </c>
      <c r="T5" s="176">
        <f>H5*0.8</f>
        <v>64000</v>
      </c>
      <c r="U5" s="16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s="2" customFormat="1" ht="42.75" customHeight="1" x14ac:dyDescent="0.25">
      <c r="A6" s="225"/>
      <c r="B6" s="93" t="s">
        <v>224</v>
      </c>
      <c r="C6" s="89" t="s">
        <v>42</v>
      </c>
      <c r="D6" s="89" t="s">
        <v>43</v>
      </c>
      <c r="E6" s="93">
        <v>68177950</v>
      </c>
      <c r="F6" s="89" t="s">
        <v>44</v>
      </c>
      <c r="G6" s="121">
        <v>155000</v>
      </c>
      <c r="H6" s="143">
        <v>74000</v>
      </c>
      <c r="I6" s="111" t="s">
        <v>228</v>
      </c>
      <c r="J6" s="187" t="s">
        <v>318</v>
      </c>
      <c r="K6" s="172">
        <v>4</v>
      </c>
      <c r="L6" s="173">
        <f>(20*K6*0.2)/5</f>
        <v>3.2</v>
      </c>
      <c r="M6" s="172">
        <f>K4_23_Hodnotitelé!S7</f>
        <v>3.0909090909090908</v>
      </c>
      <c r="N6" s="173">
        <f>(20*M6*0.2)/5</f>
        <v>2.4727272727272727</v>
      </c>
      <c r="O6" s="172">
        <f>K4_23_Hodnotitelé!AE7</f>
        <v>3.2727272727272729</v>
      </c>
      <c r="P6" s="173">
        <f>(20*O6*0.4)/5</f>
        <v>5.2363636363636363</v>
      </c>
      <c r="Q6" s="172">
        <f>K4_23_Hodnotitelé!AQ7</f>
        <v>3</v>
      </c>
      <c r="R6" s="173">
        <f>(20*Q6*0.2)/5</f>
        <v>2.4</v>
      </c>
      <c r="S6" s="174">
        <f>SUM(L6,N6,P6,R6)</f>
        <v>13.30909090909091</v>
      </c>
      <c r="T6" s="176">
        <f>H6*0.6</f>
        <v>44400</v>
      </c>
      <c r="U6" s="160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s="2" customFormat="1" ht="43.5" customHeight="1" x14ac:dyDescent="0.25">
      <c r="A7" s="225"/>
      <c r="B7" s="93" t="s">
        <v>225</v>
      </c>
      <c r="C7" s="89" t="s">
        <v>41</v>
      </c>
      <c r="D7" s="89" t="s">
        <v>28</v>
      </c>
      <c r="E7" s="93">
        <v>87092581</v>
      </c>
      <c r="F7" s="89" t="s">
        <v>162</v>
      </c>
      <c r="G7" s="121">
        <v>76000</v>
      </c>
      <c r="H7" s="143">
        <v>54000</v>
      </c>
      <c r="I7" s="111" t="s">
        <v>228</v>
      </c>
      <c r="J7" s="187" t="s">
        <v>319</v>
      </c>
      <c r="K7" s="172">
        <v>2</v>
      </c>
      <c r="L7" s="173">
        <f>(20*K7*0.2)/5</f>
        <v>1.6</v>
      </c>
      <c r="M7" s="172">
        <f>K4_23_Hodnotitelé!S8</f>
        <v>3.6363636363636362</v>
      </c>
      <c r="N7" s="173">
        <f>(20*M7*0.2)/5</f>
        <v>2.9090909090909092</v>
      </c>
      <c r="O7" s="172">
        <f>K4_23_Hodnotitelé!AE8</f>
        <v>3.6363636363636362</v>
      </c>
      <c r="P7" s="173">
        <f>(20*O7*0.4)/5</f>
        <v>5.8181818181818183</v>
      </c>
      <c r="Q7" s="172">
        <f>K4_23_Hodnotitelé!AQ8</f>
        <v>3.7272727272727271</v>
      </c>
      <c r="R7" s="173">
        <f>(20*Q7*0.2)/5</f>
        <v>2.9818181818181819</v>
      </c>
      <c r="S7" s="174">
        <f>SUM(L7,N7,P7,R7)</f>
        <v>13.30909090909091</v>
      </c>
      <c r="T7" s="176">
        <f>H7*0.6</f>
        <v>32400</v>
      </c>
      <c r="U7" s="160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85.5" customHeight="1" x14ac:dyDescent="0.25">
      <c r="A8" s="171" t="s">
        <v>316</v>
      </c>
      <c r="B8" s="94" t="s">
        <v>248</v>
      </c>
      <c r="C8" s="117" t="s">
        <v>249</v>
      </c>
      <c r="D8" s="117" t="s">
        <v>250</v>
      </c>
      <c r="E8" s="94">
        <v>26642697</v>
      </c>
      <c r="F8" s="167" t="s">
        <v>251</v>
      </c>
      <c r="G8" s="122">
        <v>160000</v>
      </c>
      <c r="H8" s="143">
        <v>120000</v>
      </c>
      <c r="I8" s="170"/>
      <c r="J8" s="189"/>
      <c r="K8" s="168"/>
      <c r="L8" s="168"/>
      <c r="M8" s="169"/>
      <c r="N8" s="163"/>
      <c r="O8" s="164"/>
      <c r="P8" s="164"/>
      <c r="Q8" s="164"/>
      <c r="R8" s="164"/>
      <c r="S8" s="164"/>
      <c r="T8" s="164"/>
      <c r="U8" s="149" t="s">
        <v>326</v>
      </c>
      <c r="V8" s="165"/>
      <c r="W8" s="166"/>
    </row>
    <row r="9" spans="1:49" ht="24" customHeight="1" x14ac:dyDescent="0.25">
      <c r="G9" s="129">
        <f>SUM(G5:G8)</f>
        <v>501000</v>
      </c>
      <c r="H9" s="129">
        <f>SUM(H5:H8)</f>
        <v>328000</v>
      </c>
      <c r="T9" s="128">
        <f>SUM(T5:T7)</f>
        <v>140800</v>
      </c>
    </row>
    <row r="10" spans="1:49" ht="18" customHeight="1" x14ac:dyDescent="0.25">
      <c r="A10" s="115"/>
      <c r="B10" s="162"/>
      <c r="C10" s="162"/>
      <c r="D10" s="162"/>
      <c r="E10" s="162"/>
      <c r="F10" s="162"/>
      <c r="G10" s="162"/>
      <c r="H10" s="116"/>
      <c r="I10" s="115"/>
      <c r="J10" s="191"/>
      <c r="K10" s="162"/>
      <c r="L10" s="162"/>
      <c r="M10" s="162"/>
      <c r="N10" s="162"/>
    </row>
    <row r="11" spans="1:49" ht="18" customHeight="1" x14ac:dyDescent="0.25">
      <c r="B11" s="3"/>
      <c r="I11" s="3"/>
    </row>
  </sheetData>
  <sortState ref="E6:V8">
    <sortCondition descending="1" ref="S6:S8"/>
  </sortState>
  <mergeCells count="17">
    <mergeCell ref="T2:T4"/>
    <mergeCell ref="U2:U4"/>
    <mergeCell ref="J2:J4"/>
    <mergeCell ref="S2:S4"/>
    <mergeCell ref="B2:B4"/>
    <mergeCell ref="C2:C4"/>
    <mergeCell ref="D2:D4"/>
    <mergeCell ref="E2:E4"/>
    <mergeCell ref="F2:F4"/>
    <mergeCell ref="A5:A7"/>
    <mergeCell ref="G2:G4"/>
    <mergeCell ref="Q2:R2"/>
    <mergeCell ref="K2:L2"/>
    <mergeCell ref="M2:N2"/>
    <mergeCell ref="O2:P2"/>
    <mergeCell ref="H2:H4"/>
    <mergeCell ref="I2:I4"/>
  </mergeCells>
  <pageMargins left="0.25" right="0.25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0"/>
  <sheetViews>
    <sheetView zoomScale="96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C1"/>
    </sheetView>
  </sheetViews>
  <sheetFormatPr defaultColWidth="9.140625" defaultRowHeight="15" x14ac:dyDescent="0.25"/>
  <cols>
    <col min="1" max="1" width="16.140625" style="14" customWidth="1"/>
    <col min="2" max="2" width="22.85546875" style="14" customWidth="1"/>
    <col min="3" max="3" width="27.5703125" style="14" customWidth="1"/>
    <col min="4" max="4" width="10.7109375" style="14" customWidth="1"/>
    <col min="5" max="5" width="27" style="14" customWidth="1"/>
    <col min="6" max="6" width="15.28515625" style="14" customWidth="1"/>
    <col min="7" max="7" width="14.7109375" style="14" customWidth="1"/>
    <col min="8" max="18" width="10.7109375" style="13" customWidth="1"/>
    <col min="19" max="19" width="15.5703125" style="13" customWidth="1"/>
    <col min="20" max="30" width="10.7109375" style="12" customWidth="1"/>
    <col min="31" max="31" width="15.42578125" style="12" customWidth="1"/>
    <col min="32" max="42" width="10.7109375" style="12" customWidth="1"/>
    <col min="43" max="43" width="17.140625" style="12" customWidth="1"/>
    <col min="44" max="16384" width="9.140625" style="12"/>
  </cols>
  <sheetData>
    <row r="1" spans="1:44" ht="36" customHeight="1" thickBot="1" x14ac:dyDescent="0.3">
      <c r="A1" s="228" t="s">
        <v>180</v>
      </c>
      <c r="B1" s="228"/>
      <c r="C1" s="228"/>
      <c r="D1" s="8"/>
      <c r="E1" s="8"/>
      <c r="F1" s="8"/>
      <c r="G1" s="8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44" ht="41.25" customHeight="1" x14ac:dyDescent="0.25">
      <c r="A2" s="242" t="s">
        <v>0</v>
      </c>
      <c r="B2" s="232" t="s">
        <v>1</v>
      </c>
      <c r="C2" s="232" t="s">
        <v>2</v>
      </c>
      <c r="D2" s="232" t="s">
        <v>3</v>
      </c>
      <c r="E2" s="232" t="s">
        <v>4</v>
      </c>
      <c r="F2" s="232" t="s">
        <v>6</v>
      </c>
      <c r="G2" s="229" t="s">
        <v>5</v>
      </c>
      <c r="H2" s="237" t="s">
        <v>83</v>
      </c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 t="s">
        <v>82</v>
      </c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 t="s">
        <v>81</v>
      </c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</row>
    <row r="3" spans="1:44" ht="25.5" customHeight="1" x14ac:dyDescent="0.25">
      <c r="A3" s="243"/>
      <c r="B3" s="233"/>
      <c r="C3" s="233"/>
      <c r="D3" s="233"/>
      <c r="E3" s="233"/>
      <c r="F3" s="233"/>
      <c r="G3" s="230"/>
      <c r="H3" s="238" t="s">
        <v>86</v>
      </c>
      <c r="I3" s="238" t="s">
        <v>85</v>
      </c>
      <c r="J3" s="238" t="s">
        <v>84</v>
      </c>
      <c r="K3" s="238" t="s">
        <v>252</v>
      </c>
      <c r="L3" s="238" t="s">
        <v>253</v>
      </c>
      <c r="M3" s="238" t="s">
        <v>254</v>
      </c>
      <c r="N3" s="238" t="s">
        <v>255</v>
      </c>
      <c r="O3" s="238" t="s">
        <v>256</v>
      </c>
      <c r="P3" s="238" t="s">
        <v>257</v>
      </c>
      <c r="Q3" s="248" t="s">
        <v>258</v>
      </c>
      <c r="R3" s="238" t="s">
        <v>259</v>
      </c>
      <c r="S3" s="240" t="s">
        <v>89</v>
      </c>
      <c r="T3" s="235" t="s">
        <v>86</v>
      </c>
      <c r="U3" s="235" t="s">
        <v>85</v>
      </c>
      <c r="V3" s="235" t="s">
        <v>84</v>
      </c>
      <c r="W3" s="235" t="s">
        <v>252</v>
      </c>
      <c r="X3" s="235" t="s">
        <v>253</v>
      </c>
      <c r="Y3" s="235" t="s">
        <v>254</v>
      </c>
      <c r="Z3" s="235" t="s">
        <v>255</v>
      </c>
      <c r="AA3" s="235" t="s">
        <v>256</v>
      </c>
      <c r="AB3" s="235" t="s">
        <v>257</v>
      </c>
      <c r="AC3" s="245" t="s">
        <v>258</v>
      </c>
      <c r="AD3" s="235" t="s">
        <v>259</v>
      </c>
      <c r="AE3" s="246" t="s">
        <v>88</v>
      </c>
      <c r="AF3" s="249" t="s">
        <v>86</v>
      </c>
      <c r="AG3" s="249" t="s">
        <v>85</v>
      </c>
      <c r="AH3" s="249" t="s">
        <v>84</v>
      </c>
      <c r="AI3" s="249" t="s">
        <v>252</v>
      </c>
      <c r="AJ3" s="249" t="s">
        <v>253</v>
      </c>
      <c r="AK3" s="249" t="s">
        <v>254</v>
      </c>
      <c r="AL3" s="249" t="s">
        <v>255</v>
      </c>
      <c r="AM3" s="249" t="s">
        <v>256</v>
      </c>
      <c r="AN3" s="249" t="s">
        <v>257</v>
      </c>
      <c r="AO3" s="251" t="s">
        <v>258</v>
      </c>
      <c r="AP3" s="249" t="s">
        <v>259</v>
      </c>
      <c r="AQ3" s="252" t="s">
        <v>87</v>
      </c>
    </row>
    <row r="4" spans="1:44" ht="15" customHeight="1" thickBot="1" x14ac:dyDescent="0.3">
      <c r="A4" s="244"/>
      <c r="B4" s="234"/>
      <c r="C4" s="234"/>
      <c r="D4" s="234"/>
      <c r="E4" s="234"/>
      <c r="F4" s="234"/>
      <c r="G4" s="231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41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47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3"/>
      <c r="AR4" s="19"/>
    </row>
    <row r="5" spans="1:44" ht="39.950000000000003" customHeight="1" x14ac:dyDescent="0.25">
      <c r="A5" s="33" t="s">
        <v>92</v>
      </c>
      <c r="B5" s="33" t="s">
        <v>93</v>
      </c>
      <c r="C5" s="33" t="s">
        <v>7</v>
      </c>
      <c r="D5" s="33" t="s">
        <v>8</v>
      </c>
      <c r="E5" s="33" t="s">
        <v>94</v>
      </c>
      <c r="F5" s="34">
        <v>268000</v>
      </c>
      <c r="G5" s="35">
        <v>200000</v>
      </c>
      <c r="H5" s="20">
        <v>3</v>
      </c>
      <c r="I5" s="20">
        <v>5</v>
      </c>
      <c r="J5" s="20">
        <v>5</v>
      </c>
      <c r="K5" s="20">
        <v>5</v>
      </c>
      <c r="L5" s="20">
        <v>4</v>
      </c>
      <c r="M5" s="20">
        <v>2</v>
      </c>
      <c r="N5" s="20">
        <v>1</v>
      </c>
      <c r="O5" s="20">
        <v>2</v>
      </c>
      <c r="P5" s="20">
        <v>4</v>
      </c>
      <c r="Q5" s="20">
        <v>4</v>
      </c>
      <c r="R5" s="20">
        <v>1</v>
      </c>
      <c r="S5" s="24">
        <f>SUM(H5:R5)/11</f>
        <v>3.2727272727272729</v>
      </c>
      <c r="T5" s="18">
        <v>4</v>
      </c>
      <c r="U5" s="18">
        <v>4</v>
      </c>
      <c r="V5" s="18">
        <v>5</v>
      </c>
      <c r="W5" s="18">
        <v>5</v>
      </c>
      <c r="X5" s="18">
        <v>3</v>
      </c>
      <c r="Y5" s="18">
        <v>2</v>
      </c>
      <c r="Z5" s="18">
        <v>2</v>
      </c>
      <c r="AA5" s="18">
        <v>2</v>
      </c>
      <c r="AB5" s="18">
        <v>4</v>
      </c>
      <c r="AC5" s="18">
        <v>4</v>
      </c>
      <c r="AD5" s="18">
        <v>3</v>
      </c>
      <c r="AE5" s="25">
        <f>SUM(T5:AD5)/11</f>
        <v>3.4545454545454546</v>
      </c>
      <c r="AF5" s="20">
        <v>3</v>
      </c>
      <c r="AG5" s="20">
        <v>4</v>
      </c>
      <c r="AH5" s="20">
        <v>5</v>
      </c>
      <c r="AI5" s="20">
        <v>4</v>
      </c>
      <c r="AJ5" s="20">
        <v>5</v>
      </c>
      <c r="AK5" s="20">
        <v>2</v>
      </c>
      <c r="AL5" s="20">
        <v>2</v>
      </c>
      <c r="AM5" s="20">
        <v>3</v>
      </c>
      <c r="AN5" s="20">
        <v>3</v>
      </c>
      <c r="AO5" s="20">
        <v>4</v>
      </c>
      <c r="AP5" s="20">
        <v>3</v>
      </c>
      <c r="AQ5" s="26">
        <f>SUM(AF5:AP5)/11</f>
        <v>3.4545454545454546</v>
      </c>
      <c r="AR5" s="19"/>
    </row>
    <row r="6" spans="1:44" ht="39.950000000000003" customHeight="1" x14ac:dyDescent="0.25">
      <c r="A6" s="32" t="s">
        <v>95</v>
      </c>
      <c r="B6" s="32" t="s">
        <v>96</v>
      </c>
      <c r="C6" s="32" t="s">
        <v>97</v>
      </c>
      <c r="D6" s="32">
        <v>17121205</v>
      </c>
      <c r="E6" s="32" t="s">
        <v>98</v>
      </c>
      <c r="F6" s="36">
        <v>358800</v>
      </c>
      <c r="G6" s="37">
        <v>192000</v>
      </c>
      <c r="H6" s="18">
        <v>3</v>
      </c>
      <c r="I6" s="18">
        <v>4</v>
      </c>
      <c r="J6" s="18">
        <v>5</v>
      </c>
      <c r="K6" s="18">
        <v>4</v>
      </c>
      <c r="L6" s="18">
        <v>2</v>
      </c>
      <c r="M6" s="18">
        <v>5</v>
      </c>
      <c r="N6" s="18">
        <v>4</v>
      </c>
      <c r="O6" s="18">
        <v>3</v>
      </c>
      <c r="P6" s="18">
        <v>3</v>
      </c>
      <c r="Q6" s="18">
        <v>3</v>
      </c>
      <c r="R6" s="18">
        <v>1</v>
      </c>
      <c r="S6" s="24">
        <f t="shared" ref="S6:S12" si="0">SUM(H6:R6)/11</f>
        <v>3.3636363636363638</v>
      </c>
      <c r="T6" s="18">
        <v>3</v>
      </c>
      <c r="U6" s="18">
        <v>4</v>
      </c>
      <c r="V6" s="18">
        <v>5</v>
      </c>
      <c r="W6" s="18">
        <v>4</v>
      </c>
      <c r="X6" s="18">
        <v>2</v>
      </c>
      <c r="Y6" s="18">
        <v>3</v>
      </c>
      <c r="Z6" s="18">
        <v>4</v>
      </c>
      <c r="AA6" s="18">
        <v>2</v>
      </c>
      <c r="AB6" s="18">
        <v>3</v>
      </c>
      <c r="AC6" s="18">
        <v>3</v>
      </c>
      <c r="AD6" s="18">
        <v>1</v>
      </c>
      <c r="AE6" s="25">
        <f t="shared" ref="AE6:AE12" si="1">SUM(T6:AD6)/11</f>
        <v>3.0909090909090908</v>
      </c>
      <c r="AF6" s="18">
        <v>3</v>
      </c>
      <c r="AG6" s="18">
        <v>4</v>
      </c>
      <c r="AH6" s="18">
        <v>5</v>
      </c>
      <c r="AI6" s="18">
        <v>4</v>
      </c>
      <c r="AJ6" s="18">
        <v>2</v>
      </c>
      <c r="AK6" s="18">
        <v>2</v>
      </c>
      <c r="AL6" s="18">
        <v>4</v>
      </c>
      <c r="AM6" s="18">
        <v>1</v>
      </c>
      <c r="AN6" s="18">
        <v>2</v>
      </c>
      <c r="AO6" s="18">
        <v>3</v>
      </c>
      <c r="AP6" s="18">
        <v>1</v>
      </c>
      <c r="AQ6" s="26">
        <f t="shared" ref="AQ6:AQ12" si="2">SUM(AF6:AP6)/11</f>
        <v>2.8181818181818183</v>
      </c>
    </row>
    <row r="7" spans="1:44" ht="39.950000000000003" customHeight="1" x14ac:dyDescent="0.25">
      <c r="A7" s="32" t="s">
        <v>99</v>
      </c>
      <c r="B7" s="32" t="s">
        <v>100</v>
      </c>
      <c r="C7" s="32" t="s">
        <v>101</v>
      </c>
      <c r="D7" s="32">
        <v>47813059</v>
      </c>
      <c r="E7" s="32" t="s">
        <v>102</v>
      </c>
      <c r="F7" s="36">
        <v>250000</v>
      </c>
      <c r="G7" s="37">
        <v>187500</v>
      </c>
      <c r="H7" s="18">
        <v>2</v>
      </c>
      <c r="I7" s="18">
        <v>4</v>
      </c>
      <c r="J7" s="18">
        <v>5</v>
      </c>
      <c r="K7" s="18">
        <v>5</v>
      </c>
      <c r="L7" s="18">
        <v>4</v>
      </c>
      <c r="M7" s="18">
        <v>3</v>
      </c>
      <c r="N7" s="18">
        <v>3</v>
      </c>
      <c r="O7" s="18">
        <v>4</v>
      </c>
      <c r="P7" s="18">
        <v>3</v>
      </c>
      <c r="Q7" s="18">
        <v>3</v>
      </c>
      <c r="R7" s="18">
        <v>2</v>
      </c>
      <c r="S7" s="24">
        <f t="shared" si="0"/>
        <v>3.4545454545454546</v>
      </c>
      <c r="T7" s="18">
        <v>3</v>
      </c>
      <c r="U7" s="18">
        <v>4</v>
      </c>
      <c r="V7" s="18">
        <v>5</v>
      </c>
      <c r="W7" s="18">
        <v>5</v>
      </c>
      <c r="X7" s="18">
        <v>4</v>
      </c>
      <c r="Y7" s="18">
        <v>3</v>
      </c>
      <c r="Z7" s="18">
        <v>2</v>
      </c>
      <c r="AA7" s="18">
        <v>5</v>
      </c>
      <c r="AB7" s="18">
        <v>3</v>
      </c>
      <c r="AC7" s="18">
        <v>4</v>
      </c>
      <c r="AD7" s="18">
        <v>2</v>
      </c>
      <c r="AE7" s="25">
        <f t="shared" si="1"/>
        <v>3.6363636363636362</v>
      </c>
      <c r="AF7" s="18">
        <v>2</v>
      </c>
      <c r="AG7" s="18">
        <v>4</v>
      </c>
      <c r="AH7" s="18">
        <v>5</v>
      </c>
      <c r="AI7" s="18">
        <v>4</v>
      </c>
      <c r="AJ7" s="18">
        <v>4</v>
      </c>
      <c r="AK7" s="18">
        <v>4</v>
      </c>
      <c r="AL7" s="18">
        <v>3</v>
      </c>
      <c r="AM7" s="18">
        <v>3</v>
      </c>
      <c r="AN7" s="18">
        <v>3</v>
      </c>
      <c r="AO7" s="18">
        <v>3</v>
      </c>
      <c r="AP7" s="18">
        <v>2</v>
      </c>
      <c r="AQ7" s="26">
        <f t="shared" si="2"/>
        <v>3.3636363636363638</v>
      </c>
    </row>
    <row r="8" spans="1:44" ht="39.950000000000003" customHeight="1" x14ac:dyDescent="0.25">
      <c r="A8" s="71" t="s">
        <v>103</v>
      </c>
      <c r="B8" s="71" t="s">
        <v>104</v>
      </c>
      <c r="C8" s="71" t="s">
        <v>22</v>
      </c>
      <c r="D8" s="71">
        <v>68941811</v>
      </c>
      <c r="E8" s="71" t="s">
        <v>23</v>
      </c>
      <c r="F8" s="73">
        <v>264900</v>
      </c>
      <c r="G8" s="72">
        <v>198700</v>
      </c>
      <c r="H8" s="74">
        <v>4</v>
      </c>
      <c r="I8" s="74">
        <v>5</v>
      </c>
      <c r="J8" s="74">
        <v>0</v>
      </c>
      <c r="K8" s="75">
        <v>4</v>
      </c>
      <c r="L8" s="74">
        <v>5</v>
      </c>
      <c r="M8" s="74">
        <v>4</v>
      </c>
      <c r="N8" s="74">
        <v>3</v>
      </c>
      <c r="O8" s="74">
        <v>2</v>
      </c>
      <c r="P8" s="74">
        <v>4</v>
      </c>
      <c r="Q8" s="74">
        <v>5</v>
      </c>
      <c r="R8" s="74">
        <v>5</v>
      </c>
      <c r="S8" s="76">
        <f t="shared" si="0"/>
        <v>3.7272727272727271</v>
      </c>
      <c r="T8" s="74">
        <v>4</v>
      </c>
      <c r="U8" s="74">
        <v>5</v>
      </c>
      <c r="V8" s="74">
        <v>0</v>
      </c>
      <c r="W8" s="74">
        <v>3</v>
      </c>
      <c r="X8" s="74">
        <v>5</v>
      </c>
      <c r="Y8" s="74">
        <v>2</v>
      </c>
      <c r="Z8" s="74">
        <v>4</v>
      </c>
      <c r="AA8" s="74">
        <v>2</v>
      </c>
      <c r="AB8" s="74">
        <v>3</v>
      </c>
      <c r="AC8" s="74">
        <v>5</v>
      </c>
      <c r="AD8" s="74">
        <v>5</v>
      </c>
      <c r="AE8" s="76">
        <f t="shared" si="1"/>
        <v>3.4545454545454546</v>
      </c>
      <c r="AF8" s="74">
        <v>4</v>
      </c>
      <c r="AG8" s="74">
        <v>5</v>
      </c>
      <c r="AH8" s="74">
        <v>0</v>
      </c>
      <c r="AI8" s="74">
        <v>3</v>
      </c>
      <c r="AJ8" s="74">
        <v>5</v>
      </c>
      <c r="AK8" s="74">
        <v>1</v>
      </c>
      <c r="AL8" s="74">
        <v>4</v>
      </c>
      <c r="AM8" s="74">
        <v>2</v>
      </c>
      <c r="AN8" s="74">
        <v>3</v>
      </c>
      <c r="AO8" s="74">
        <v>5</v>
      </c>
      <c r="AP8" s="74">
        <v>5</v>
      </c>
      <c r="AQ8" s="76">
        <f t="shared" si="2"/>
        <v>3.3636363636363638</v>
      </c>
    </row>
    <row r="9" spans="1:44" ht="39.950000000000003" customHeight="1" x14ac:dyDescent="0.25">
      <c r="A9" s="32" t="s">
        <v>105</v>
      </c>
      <c r="B9" s="32" t="s">
        <v>12</v>
      </c>
      <c r="C9" s="32" t="s">
        <v>13</v>
      </c>
      <c r="D9" s="32">
        <v>29393973</v>
      </c>
      <c r="E9" s="32" t="s">
        <v>14</v>
      </c>
      <c r="F9" s="36">
        <v>1686000</v>
      </c>
      <c r="G9" s="37">
        <v>200000</v>
      </c>
      <c r="H9" s="18">
        <v>5</v>
      </c>
      <c r="I9" s="18">
        <v>5</v>
      </c>
      <c r="J9" s="18">
        <v>5</v>
      </c>
      <c r="K9" s="18">
        <v>5</v>
      </c>
      <c r="L9" s="18">
        <v>5</v>
      </c>
      <c r="M9" s="18">
        <v>5</v>
      </c>
      <c r="N9" s="18">
        <v>4</v>
      </c>
      <c r="O9" s="18">
        <v>5</v>
      </c>
      <c r="P9" s="18">
        <v>5</v>
      </c>
      <c r="Q9" s="18">
        <v>5</v>
      </c>
      <c r="R9" s="18">
        <v>5</v>
      </c>
      <c r="S9" s="24">
        <f t="shared" si="0"/>
        <v>4.9090909090909092</v>
      </c>
      <c r="T9" s="18">
        <v>5</v>
      </c>
      <c r="U9" s="18">
        <v>5</v>
      </c>
      <c r="V9" s="18">
        <v>5</v>
      </c>
      <c r="W9" s="18">
        <v>5</v>
      </c>
      <c r="X9" s="18">
        <v>5</v>
      </c>
      <c r="Y9" s="18">
        <v>5</v>
      </c>
      <c r="Z9" s="18">
        <v>4</v>
      </c>
      <c r="AA9" s="18">
        <v>5</v>
      </c>
      <c r="AB9" s="18">
        <v>5</v>
      </c>
      <c r="AC9" s="18">
        <v>5</v>
      </c>
      <c r="AD9" s="18">
        <v>5</v>
      </c>
      <c r="AE9" s="25">
        <f t="shared" si="1"/>
        <v>4.9090909090909092</v>
      </c>
      <c r="AF9" s="18">
        <v>5</v>
      </c>
      <c r="AG9" s="18">
        <v>5</v>
      </c>
      <c r="AH9" s="18">
        <v>5</v>
      </c>
      <c r="AI9" s="18">
        <v>5</v>
      </c>
      <c r="AJ9" s="18">
        <v>5</v>
      </c>
      <c r="AK9" s="18">
        <v>5</v>
      </c>
      <c r="AL9" s="18">
        <v>5</v>
      </c>
      <c r="AM9" s="18">
        <v>3</v>
      </c>
      <c r="AN9" s="18">
        <v>5</v>
      </c>
      <c r="AO9" s="18">
        <v>5</v>
      </c>
      <c r="AP9" s="18">
        <v>5</v>
      </c>
      <c r="AQ9" s="26">
        <f t="shared" si="2"/>
        <v>4.8181818181818183</v>
      </c>
    </row>
    <row r="10" spans="1:44" ht="39.950000000000003" customHeight="1" x14ac:dyDescent="0.25">
      <c r="A10" s="32" t="s">
        <v>106</v>
      </c>
      <c r="B10" s="32" t="s">
        <v>107</v>
      </c>
      <c r="C10" s="32" t="s">
        <v>108</v>
      </c>
      <c r="D10" s="32">
        <v>22835563</v>
      </c>
      <c r="E10" s="32" t="s">
        <v>109</v>
      </c>
      <c r="F10" s="36">
        <v>290000</v>
      </c>
      <c r="G10" s="37">
        <v>200000</v>
      </c>
      <c r="H10" s="18">
        <v>5</v>
      </c>
      <c r="I10" s="18">
        <v>5</v>
      </c>
      <c r="J10" s="18">
        <v>5</v>
      </c>
      <c r="K10" s="18">
        <v>4</v>
      </c>
      <c r="L10" s="18">
        <v>5</v>
      </c>
      <c r="M10" s="18">
        <v>5</v>
      </c>
      <c r="N10" s="18">
        <v>3</v>
      </c>
      <c r="O10" s="18">
        <v>4</v>
      </c>
      <c r="P10" s="18">
        <v>5</v>
      </c>
      <c r="Q10" s="18">
        <v>5</v>
      </c>
      <c r="R10" s="18">
        <v>5</v>
      </c>
      <c r="S10" s="24">
        <f t="shared" si="0"/>
        <v>4.6363636363636367</v>
      </c>
      <c r="T10" s="18">
        <v>5</v>
      </c>
      <c r="U10" s="18">
        <v>5</v>
      </c>
      <c r="V10" s="18">
        <v>5</v>
      </c>
      <c r="W10" s="18">
        <v>4</v>
      </c>
      <c r="X10" s="18">
        <v>5</v>
      </c>
      <c r="Y10" s="18">
        <v>5</v>
      </c>
      <c r="Z10" s="18">
        <v>2</v>
      </c>
      <c r="AA10" s="18">
        <v>5</v>
      </c>
      <c r="AB10" s="18">
        <v>5</v>
      </c>
      <c r="AC10" s="18">
        <v>5</v>
      </c>
      <c r="AD10" s="18">
        <v>5</v>
      </c>
      <c r="AE10" s="25">
        <f t="shared" si="1"/>
        <v>4.6363636363636367</v>
      </c>
      <c r="AF10" s="18">
        <v>5</v>
      </c>
      <c r="AG10" s="18">
        <v>5</v>
      </c>
      <c r="AH10" s="18">
        <v>5</v>
      </c>
      <c r="AI10" s="18">
        <v>4</v>
      </c>
      <c r="AJ10" s="18">
        <v>5</v>
      </c>
      <c r="AK10" s="18">
        <v>5</v>
      </c>
      <c r="AL10" s="18">
        <v>3</v>
      </c>
      <c r="AM10" s="18">
        <v>4</v>
      </c>
      <c r="AN10" s="18">
        <v>5</v>
      </c>
      <c r="AO10" s="18">
        <v>5</v>
      </c>
      <c r="AP10" s="18">
        <v>5</v>
      </c>
      <c r="AQ10" s="26">
        <f t="shared" si="2"/>
        <v>4.6363636363636367</v>
      </c>
    </row>
    <row r="11" spans="1:44" ht="39.950000000000003" customHeight="1" x14ac:dyDescent="0.25">
      <c r="A11" s="32" t="s">
        <v>110</v>
      </c>
      <c r="B11" s="32" t="s">
        <v>111</v>
      </c>
      <c r="C11" s="32" t="s">
        <v>33</v>
      </c>
      <c r="D11" s="32">
        <v>69987599</v>
      </c>
      <c r="E11" s="32" t="s">
        <v>112</v>
      </c>
      <c r="F11" s="36">
        <v>89000</v>
      </c>
      <c r="G11" s="37">
        <v>66000</v>
      </c>
      <c r="H11" s="18">
        <v>5</v>
      </c>
      <c r="I11" s="18">
        <v>5</v>
      </c>
      <c r="J11" s="18">
        <v>5</v>
      </c>
      <c r="K11" s="18">
        <v>3</v>
      </c>
      <c r="L11" s="18">
        <v>4</v>
      </c>
      <c r="M11" s="18">
        <v>5</v>
      </c>
      <c r="N11" s="18">
        <v>3</v>
      </c>
      <c r="O11" s="18">
        <v>3</v>
      </c>
      <c r="P11" s="18">
        <v>4</v>
      </c>
      <c r="Q11" s="18">
        <v>5</v>
      </c>
      <c r="R11" s="18">
        <v>3</v>
      </c>
      <c r="S11" s="24">
        <f t="shared" si="0"/>
        <v>4.0909090909090908</v>
      </c>
      <c r="T11" s="18">
        <v>5</v>
      </c>
      <c r="U11" s="18">
        <v>5</v>
      </c>
      <c r="V11" s="18">
        <v>5</v>
      </c>
      <c r="W11" s="18">
        <v>3</v>
      </c>
      <c r="X11" s="18">
        <v>5</v>
      </c>
      <c r="Y11" s="18">
        <v>4</v>
      </c>
      <c r="Z11" s="18">
        <v>3</v>
      </c>
      <c r="AA11" s="18">
        <v>3</v>
      </c>
      <c r="AB11" s="18">
        <v>4</v>
      </c>
      <c r="AC11" s="18">
        <v>5</v>
      </c>
      <c r="AD11" s="18">
        <v>3</v>
      </c>
      <c r="AE11" s="25">
        <f t="shared" si="1"/>
        <v>4.0909090909090908</v>
      </c>
      <c r="AF11" s="18">
        <v>5</v>
      </c>
      <c r="AG11" s="18">
        <v>5</v>
      </c>
      <c r="AH11" s="18">
        <v>5</v>
      </c>
      <c r="AI11" s="18">
        <v>3</v>
      </c>
      <c r="AJ11" s="18">
        <v>4</v>
      </c>
      <c r="AK11" s="18">
        <v>5</v>
      </c>
      <c r="AL11" s="18">
        <v>3</v>
      </c>
      <c r="AM11" s="18">
        <v>3</v>
      </c>
      <c r="AN11" s="18">
        <v>4</v>
      </c>
      <c r="AO11" s="18">
        <v>5</v>
      </c>
      <c r="AP11" s="18">
        <v>3</v>
      </c>
      <c r="AQ11" s="26">
        <f t="shared" si="2"/>
        <v>4.0909090909090908</v>
      </c>
    </row>
    <row r="12" spans="1:44" ht="39.950000000000003" customHeight="1" x14ac:dyDescent="0.25">
      <c r="A12" s="32" t="s">
        <v>113</v>
      </c>
      <c r="B12" s="32" t="s">
        <v>15</v>
      </c>
      <c r="C12" s="32" t="s">
        <v>16</v>
      </c>
      <c r="D12" s="32">
        <v>27053644</v>
      </c>
      <c r="E12" s="32" t="s">
        <v>17</v>
      </c>
      <c r="F12" s="36">
        <v>181000</v>
      </c>
      <c r="G12" s="37">
        <v>111000</v>
      </c>
      <c r="H12" s="18">
        <v>3</v>
      </c>
      <c r="I12" s="18">
        <v>4</v>
      </c>
      <c r="J12" s="18">
        <v>5</v>
      </c>
      <c r="K12" s="18">
        <v>4</v>
      </c>
      <c r="L12" s="18">
        <v>1</v>
      </c>
      <c r="M12" s="18">
        <v>5</v>
      </c>
      <c r="N12" s="18">
        <v>2</v>
      </c>
      <c r="O12" s="18">
        <v>4</v>
      </c>
      <c r="P12" s="18">
        <v>4</v>
      </c>
      <c r="Q12" s="18">
        <v>3</v>
      </c>
      <c r="R12" s="18">
        <v>4</v>
      </c>
      <c r="S12" s="24">
        <f t="shared" si="0"/>
        <v>3.5454545454545454</v>
      </c>
      <c r="T12" s="18">
        <v>3</v>
      </c>
      <c r="U12" s="18">
        <v>4</v>
      </c>
      <c r="V12" s="18">
        <v>5</v>
      </c>
      <c r="W12" s="18">
        <v>5</v>
      </c>
      <c r="X12" s="18">
        <v>3</v>
      </c>
      <c r="Y12" s="18">
        <v>3</v>
      </c>
      <c r="Z12" s="18">
        <v>2</v>
      </c>
      <c r="AA12" s="18">
        <v>3</v>
      </c>
      <c r="AB12" s="18">
        <v>4</v>
      </c>
      <c r="AC12" s="18">
        <v>3</v>
      </c>
      <c r="AD12" s="18">
        <v>4</v>
      </c>
      <c r="AE12" s="25">
        <f t="shared" si="1"/>
        <v>3.5454545454545454</v>
      </c>
      <c r="AF12" s="18">
        <v>4</v>
      </c>
      <c r="AG12" s="18">
        <v>4</v>
      </c>
      <c r="AH12" s="18">
        <v>5</v>
      </c>
      <c r="AI12" s="18">
        <v>4</v>
      </c>
      <c r="AJ12" s="18">
        <v>1</v>
      </c>
      <c r="AK12" s="18">
        <v>4</v>
      </c>
      <c r="AL12" s="18">
        <v>3</v>
      </c>
      <c r="AM12" s="18">
        <v>2</v>
      </c>
      <c r="AN12" s="18">
        <v>4</v>
      </c>
      <c r="AO12" s="18">
        <v>3</v>
      </c>
      <c r="AP12" s="18">
        <v>4</v>
      </c>
      <c r="AQ12" s="26">
        <f t="shared" si="2"/>
        <v>3.4545454545454546</v>
      </c>
    </row>
    <row r="13" spans="1:44" x14ac:dyDescent="0.25">
      <c r="A13" s="5"/>
      <c r="B13" s="5"/>
      <c r="C13" s="5"/>
      <c r="D13" s="5"/>
      <c r="E13" s="5"/>
      <c r="F13" s="38">
        <f>SUM(F5:F12)</f>
        <v>3387700</v>
      </c>
      <c r="G13" s="38">
        <f>SUM(G5:G12)</f>
        <v>1355200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4" x14ac:dyDescent="0.25">
      <c r="A14" s="17"/>
      <c r="B14" s="17"/>
      <c r="C14" s="17"/>
      <c r="D14" s="17"/>
      <c r="E14" s="17"/>
      <c r="F14" s="17"/>
      <c r="G14" s="17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4" x14ac:dyDescent="0.25">
      <c r="A15" s="17"/>
      <c r="B15" s="17"/>
      <c r="C15" s="17"/>
      <c r="D15" s="17"/>
      <c r="E15" s="17"/>
      <c r="F15" s="17"/>
      <c r="G15" s="17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4" x14ac:dyDescent="0.25">
      <c r="A16" s="17"/>
      <c r="B16" s="17"/>
      <c r="C16" s="17"/>
      <c r="D16" s="17"/>
      <c r="E16" s="17"/>
      <c r="F16" s="17"/>
      <c r="G16" s="1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x14ac:dyDescent="0.25">
      <c r="A17" s="17"/>
      <c r="B17" s="17"/>
      <c r="C17" s="17"/>
      <c r="D17" s="17"/>
      <c r="E17" s="17"/>
      <c r="F17" s="17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x14ac:dyDescent="0.25">
      <c r="A18" s="17"/>
      <c r="B18" s="17"/>
      <c r="C18" s="17"/>
      <c r="D18" s="17"/>
      <c r="E18" s="17"/>
      <c r="F18" s="17"/>
      <c r="G18" s="17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x14ac:dyDescent="0.25">
      <c r="A19" s="17"/>
      <c r="B19" s="17"/>
      <c r="C19" s="17"/>
      <c r="D19" s="17"/>
      <c r="E19" s="17"/>
      <c r="F19" s="17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x14ac:dyDescent="0.25">
      <c r="A20" s="17"/>
      <c r="B20" s="17"/>
      <c r="C20" s="17"/>
      <c r="D20" s="17"/>
      <c r="E20" s="17"/>
      <c r="F20" s="17"/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x14ac:dyDescent="0.25">
      <c r="A21" s="17"/>
      <c r="B21" s="17"/>
      <c r="C21" s="17"/>
      <c r="D21" s="17"/>
      <c r="E21" s="17"/>
      <c r="F21" s="17"/>
      <c r="G21" s="1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x14ac:dyDescent="0.25">
      <c r="A22" s="17"/>
      <c r="B22" s="17"/>
      <c r="C22" s="17"/>
      <c r="D22" s="17"/>
      <c r="E22" s="17"/>
      <c r="F22" s="17"/>
      <c r="G22" s="1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x14ac:dyDescent="0.25">
      <c r="A23" s="17"/>
      <c r="B23" s="17"/>
      <c r="C23" s="17"/>
      <c r="D23" s="17"/>
      <c r="E23" s="17"/>
      <c r="F23" s="17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x14ac:dyDescent="0.25">
      <c r="A24" s="17"/>
      <c r="B24" s="17"/>
      <c r="C24" s="17"/>
      <c r="D24" s="17"/>
      <c r="E24" s="17"/>
      <c r="F24" s="17"/>
      <c r="G24" s="1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x14ac:dyDescent="0.25">
      <c r="A25" s="17"/>
      <c r="B25" s="17"/>
      <c r="C25" s="17"/>
      <c r="D25" s="17"/>
      <c r="E25" s="17"/>
      <c r="F25" s="17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x14ac:dyDescent="0.25">
      <c r="A26" s="17"/>
      <c r="B26" s="17"/>
      <c r="C26" s="17"/>
      <c r="D26" s="17"/>
      <c r="E26" s="17"/>
      <c r="F26" s="17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x14ac:dyDescent="0.25">
      <c r="A27" s="17"/>
      <c r="B27" s="17"/>
      <c r="C27" s="17"/>
      <c r="D27" s="17"/>
      <c r="E27" s="17"/>
      <c r="F27" s="17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x14ac:dyDescent="0.25">
      <c r="A28" s="17"/>
      <c r="B28" s="17"/>
      <c r="C28" s="17"/>
      <c r="D28" s="17"/>
      <c r="E28" s="17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x14ac:dyDescent="0.25">
      <c r="A29" s="17"/>
      <c r="B29" s="17"/>
      <c r="C29" s="17"/>
      <c r="D29" s="17"/>
      <c r="E29" s="17"/>
      <c r="F29" s="17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x14ac:dyDescent="0.25">
      <c r="A30" s="17"/>
      <c r="B30" s="17"/>
      <c r="C30" s="17"/>
      <c r="D30" s="17"/>
      <c r="E30" s="17"/>
      <c r="F30" s="17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x14ac:dyDescent="0.25">
      <c r="A31" s="17"/>
      <c r="B31" s="17"/>
      <c r="C31" s="17"/>
      <c r="D31" s="17"/>
      <c r="E31" s="17"/>
      <c r="F31" s="17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x14ac:dyDescent="0.25">
      <c r="A32" s="17"/>
      <c r="B32" s="17"/>
      <c r="C32" s="17"/>
      <c r="D32" s="17"/>
      <c r="E32" s="17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x14ac:dyDescent="0.25">
      <c r="A33" s="17"/>
      <c r="B33" s="17"/>
      <c r="C33" s="17"/>
      <c r="D33" s="17"/>
      <c r="E33" s="17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x14ac:dyDescent="0.25">
      <c r="A34" s="17"/>
      <c r="B34" s="17"/>
      <c r="C34" s="17"/>
      <c r="D34" s="17"/>
      <c r="E34" s="17"/>
      <c r="F34" s="17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x14ac:dyDescent="0.25">
      <c r="A35" s="17"/>
      <c r="B35" s="17"/>
      <c r="C35" s="17"/>
      <c r="D35" s="17"/>
      <c r="E35" s="17"/>
      <c r="F35" s="17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x14ac:dyDescent="0.25">
      <c r="A36" s="17"/>
      <c r="B36" s="17"/>
      <c r="C36" s="17"/>
      <c r="D36" s="17"/>
      <c r="E36" s="17"/>
      <c r="F36" s="17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x14ac:dyDescent="0.25">
      <c r="A37" s="17"/>
      <c r="B37" s="17"/>
      <c r="C37" s="17"/>
      <c r="D37" s="17"/>
      <c r="E37" s="17"/>
      <c r="F37" s="17"/>
      <c r="G37" s="17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x14ac:dyDescent="0.25">
      <c r="A38" s="17"/>
      <c r="B38" s="17"/>
      <c r="C38" s="17"/>
      <c r="D38" s="17"/>
      <c r="E38" s="17"/>
      <c r="F38" s="17"/>
      <c r="G38" s="17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x14ac:dyDescent="0.25">
      <c r="A39" s="17"/>
      <c r="B39" s="17"/>
      <c r="C39" s="17"/>
      <c r="D39" s="17"/>
      <c r="E39" s="17"/>
      <c r="F39" s="17"/>
      <c r="G39" s="17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x14ac:dyDescent="0.25">
      <c r="A40" s="17"/>
      <c r="B40" s="17"/>
      <c r="C40" s="17"/>
      <c r="D40" s="17"/>
      <c r="E40" s="17"/>
      <c r="F40" s="17"/>
      <c r="G40" s="17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x14ac:dyDescent="0.25">
      <c r="A41" s="17"/>
      <c r="B41" s="17"/>
      <c r="C41" s="17"/>
      <c r="D41" s="17"/>
      <c r="E41" s="17"/>
      <c r="F41" s="17"/>
      <c r="G41" s="17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x14ac:dyDescent="0.25">
      <c r="A42" s="17"/>
      <c r="B42" s="17"/>
      <c r="C42" s="17"/>
      <c r="D42" s="17"/>
      <c r="E42" s="17"/>
      <c r="F42" s="17"/>
      <c r="G42" s="17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x14ac:dyDescent="0.25">
      <c r="A43" s="17"/>
      <c r="B43" s="17"/>
      <c r="C43" s="17"/>
      <c r="D43" s="17"/>
      <c r="E43" s="17"/>
      <c r="F43" s="17"/>
      <c r="G43" s="1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x14ac:dyDescent="0.25">
      <c r="A44" s="17"/>
      <c r="B44" s="17"/>
      <c r="C44" s="17"/>
      <c r="D44" s="17"/>
      <c r="E44" s="17"/>
      <c r="F44" s="17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x14ac:dyDescent="0.25">
      <c r="A45" s="17"/>
      <c r="B45" s="17"/>
      <c r="C45" s="17"/>
      <c r="D45" s="17"/>
      <c r="E45" s="17"/>
      <c r="F45" s="17"/>
      <c r="G45" s="17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x14ac:dyDescent="0.25">
      <c r="A46" s="17"/>
      <c r="B46" s="17"/>
      <c r="C46" s="17"/>
      <c r="D46" s="17"/>
      <c r="E46" s="17"/>
      <c r="F46" s="17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x14ac:dyDescent="0.25">
      <c r="A47" s="17"/>
      <c r="B47" s="17"/>
      <c r="C47" s="17"/>
      <c r="D47" s="17"/>
      <c r="E47" s="17"/>
      <c r="F47" s="17"/>
      <c r="G47" s="17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x14ac:dyDescent="0.25">
      <c r="A48" s="17"/>
      <c r="B48" s="17"/>
      <c r="C48" s="17"/>
      <c r="D48" s="17"/>
      <c r="E48" s="17"/>
      <c r="F48" s="17"/>
      <c r="G48" s="17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x14ac:dyDescent="0.25">
      <c r="A49" s="17"/>
      <c r="B49" s="17"/>
      <c r="C49" s="17"/>
      <c r="D49" s="17"/>
      <c r="E49" s="17"/>
      <c r="F49" s="17"/>
      <c r="G49" s="17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x14ac:dyDescent="0.25">
      <c r="A50" s="17"/>
      <c r="B50" s="17"/>
      <c r="C50" s="17"/>
      <c r="D50" s="17"/>
      <c r="E50" s="17"/>
      <c r="F50" s="17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</sheetData>
  <sheetProtection formatCells="0" formatColumns="0" formatRows="0" insertColumns="0" insertRows="0" insertHyperlinks="0" deleteColumns="0" deleteRows="0" sort="0" autoFilter="0" pivotTables="0"/>
  <mergeCells count="47">
    <mergeCell ref="U3:U4"/>
    <mergeCell ref="V3:V4"/>
    <mergeCell ref="AH3:AH4"/>
    <mergeCell ref="AI3:AI4"/>
    <mergeCell ref="AF2:AQ2"/>
    <mergeCell ref="AF3:AF4"/>
    <mergeCell ref="AG3:AG4"/>
    <mergeCell ref="AJ3:AJ4"/>
    <mergeCell ref="AK3:AK4"/>
    <mergeCell ref="AL3:AL4"/>
    <mergeCell ref="AM3:AM4"/>
    <mergeCell ref="AN3:AN4"/>
    <mergeCell ref="AO3:AO4"/>
    <mergeCell ref="AP3:AP4"/>
    <mergeCell ref="AQ3:AQ4"/>
    <mergeCell ref="A2:A4"/>
    <mergeCell ref="AC3:AC4"/>
    <mergeCell ref="AD3:AD4"/>
    <mergeCell ref="AE3:AE4"/>
    <mergeCell ref="H3:H4"/>
    <mergeCell ref="I3:I4"/>
    <mergeCell ref="K3:K4"/>
    <mergeCell ref="J3:J4"/>
    <mergeCell ref="L3:L4"/>
    <mergeCell ref="T3:T4"/>
    <mergeCell ref="W3:W4"/>
    <mergeCell ref="X3:X4"/>
    <mergeCell ref="Y3:Y4"/>
    <mergeCell ref="Z3:Z4"/>
    <mergeCell ref="P3:P4"/>
    <mergeCell ref="Q3:Q4"/>
    <mergeCell ref="A1:C1"/>
    <mergeCell ref="G2:G4"/>
    <mergeCell ref="F2:F4"/>
    <mergeCell ref="AA3:AA4"/>
    <mergeCell ref="H2:S2"/>
    <mergeCell ref="T2:AE2"/>
    <mergeCell ref="M3:M4"/>
    <mergeCell ref="N3:N4"/>
    <mergeCell ref="O3:O4"/>
    <mergeCell ref="R3:R4"/>
    <mergeCell ref="S3:S4"/>
    <mergeCell ref="AB3:AB4"/>
    <mergeCell ref="E2:E4"/>
    <mergeCell ref="D2:D4"/>
    <mergeCell ref="C2:C4"/>
    <mergeCell ref="B2:B4"/>
  </mergeCells>
  <pageMargins left="0.7" right="0.7" top="0.75" bottom="0.75" header="0.3" footer="0.3"/>
  <pageSetup paperSize="8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7"/>
  <sheetViews>
    <sheetView topLeftCell="O5" zoomScale="80" zoomScaleNormal="80" workbookViewId="0">
      <selection activeCell="AE11" sqref="AE11"/>
    </sheetView>
  </sheetViews>
  <sheetFormatPr defaultColWidth="9.140625" defaultRowHeight="15" x14ac:dyDescent="0.25"/>
  <cols>
    <col min="1" max="1" width="15.140625" style="12" customWidth="1"/>
    <col min="2" max="2" width="33" style="14" customWidth="1"/>
    <col min="3" max="3" width="29" style="14" customWidth="1"/>
    <col min="4" max="4" width="17.28515625" style="14" customWidth="1"/>
    <col min="5" max="5" width="33.140625" style="14" customWidth="1"/>
    <col min="6" max="6" width="16.5703125" style="14" customWidth="1"/>
    <col min="7" max="7" width="17.28515625" style="22" customWidth="1"/>
    <col min="8" max="8" width="13" style="12" customWidth="1"/>
    <col min="9" max="9" width="12.5703125" style="12" customWidth="1"/>
    <col min="10" max="10" width="12.28515625" style="12" customWidth="1"/>
    <col min="11" max="11" width="12.140625" style="12" customWidth="1"/>
    <col min="12" max="12" width="12.28515625" style="12" customWidth="1"/>
    <col min="13" max="13" width="10.7109375" style="12" customWidth="1"/>
    <col min="14" max="14" width="11.42578125" style="12" customWidth="1"/>
    <col min="15" max="18" width="10.7109375" style="12" customWidth="1"/>
    <col min="19" max="19" width="14.5703125" style="12" customWidth="1"/>
    <col min="20" max="21" width="10.7109375" style="12" customWidth="1"/>
    <col min="22" max="22" width="12.140625" style="12" customWidth="1"/>
    <col min="23" max="30" width="10.7109375" style="12" customWidth="1"/>
    <col min="31" max="31" width="14.85546875" style="12" customWidth="1"/>
    <col min="32" max="33" width="10.7109375" style="12" customWidth="1"/>
    <col min="34" max="34" width="12.28515625" style="12" customWidth="1"/>
    <col min="35" max="35" width="13" style="12" customWidth="1"/>
    <col min="36" max="36" width="12.28515625" style="12" customWidth="1"/>
    <col min="37" max="37" width="11.28515625" style="12" customWidth="1"/>
    <col min="38" max="38" width="11.140625" style="12" customWidth="1"/>
    <col min="39" max="42" width="10.7109375" style="12" customWidth="1"/>
    <col min="43" max="43" width="15.7109375" style="12" customWidth="1"/>
    <col min="44" max="16384" width="9.140625" style="12"/>
  </cols>
  <sheetData>
    <row r="1" spans="1:43" ht="33" customHeight="1" x14ac:dyDescent="0.35">
      <c r="A1" s="39" t="s">
        <v>181</v>
      </c>
      <c r="B1" s="4"/>
      <c r="C1" s="4"/>
      <c r="D1" s="4"/>
      <c r="E1" s="4"/>
      <c r="F1" s="4"/>
      <c r="G1" s="4"/>
    </row>
    <row r="2" spans="1:43" ht="30.75" customHeight="1" x14ac:dyDescent="0.25">
      <c r="A2" s="6"/>
      <c r="B2" s="4"/>
      <c r="C2" s="4"/>
      <c r="D2" s="4"/>
      <c r="E2" s="4"/>
      <c r="F2" s="4"/>
      <c r="G2" s="4"/>
    </row>
    <row r="3" spans="1:43" ht="48" customHeight="1" x14ac:dyDescent="0.25">
      <c r="A3" s="233" t="s">
        <v>0</v>
      </c>
      <c r="B3" s="233" t="s">
        <v>1</v>
      </c>
      <c r="C3" s="233" t="s">
        <v>2</v>
      </c>
      <c r="D3" s="233" t="s">
        <v>3</v>
      </c>
      <c r="E3" s="233" t="s">
        <v>4</v>
      </c>
      <c r="F3" s="233" t="s">
        <v>6</v>
      </c>
      <c r="G3" s="230" t="s">
        <v>5</v>
      </c>
      <c r="H3" s="237" t="s">
        <v>83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 t="s">
        <v>82</v>
      </c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 t="s">
        <v>81</v>
      </c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</row>
    <row r="4" spans="1:43" ht="49.5" customHeight="1" x14ac:dyDescent="0.25">
      <c r="A4" s="233"/>
      <c r="B4" s="233"/>
      <c r="C4" s="233"/>
      <c r="D4" s="233"/>
      <c r="E4" s="233"/>
      <c r="F4" s="233"/>
      <c r="G4" s="230"/>
      <c r="H4" s="238" t="s">
        <v>86</v>
      </c>
      <c r="I4" s="238" t="s">
        <v>85</v>
      </c>
      <c r="J4" s="238" t="s">
        <v>84</v>
      </c>
      <c r="K4" s="238" t="s">
        <v>252</v>
      </c>
      <c r="L4" s="238" t="s">
        <v>253</v>
      </c>
      <c r="M4" s="238" t="s">
        <v>254</v>
      </c>
      <c r="N4" s="238" t="s">
        <v>255</v>
      </c>
      <c r="O4" s="238" t="s">
        <v>256</v>
      </c>
      <c r="P4" s="238" t="s">
        <v>257</v>
      </c>
      <c r="Q4" s="248" t="s">
        <v>258</v>
      </c>
      <c r="R4" s="238" t="s">
        <v>259</v>
      </c>
      <c r="S4" s="255" t="s">
        <v>89</v>
      </c>
      <c r="T4" s="235" t="s">
        <v>86</v>
      </c>
      <c r="U4" s="235" t="s">
        <v>85</v>
      </c>
      <c r="V4" s="235" t="s">
        <v>84</v>
      </c>
      <c r="W4" s="235" t="s">
        <v>252</v>
      </c>
      <c r="X4" s="235" t="s">
        <v>253</v>
      </c>
      <c r="Y4" s="235" t="s">
        <v>254</v>
      </c>
      <c r="Z4" s="235" t="s">
        <v>255</v>
      </c>
      <c r="AA4" s="235" t="s">
        <v>256</v>
      </c>
      <c r="AB4" s="235" t="s">
        <v>257</v>
      </c>
      <c r="AC4" s="245" t="s">
        <v>258</v>
      </c>
      <c r="AD4" s="235" t="s">
        <v>259</v>
      </c>
      <c r="AE4" s="256" t="s">
        <v>88</v>
      </c>
      <c r="AF4" s="249" t="s">
        <v>86</v>
      </c>
      <c r="AG4" s="249" t="s">
        <v>85</v>
      </c>
      <c r="AH4" s="249" t="s">
        <v>84</v>
      </c>
      <c r="AI4" s="249" t="s">
        <v>252</v>
      </c>
      <c r="AJ4" s="249" t="s">
        <v>253</v>
      </c>
      <c r="AK4" s="249" t="s">
        <v>254</v>
      </c>
      <c r="AL4" s="249" t="s">
        <v>255</v>
      </c>
      <c r="AM4" s="249" t="s">
        <v>256</v>
      </c>
      <c r="AN4" s="249" t="s">
        <v>257</v>
      </c>
      <c r="AO4" s="251" t="s">
        <v>258</v>
      </c>
      <c r="AP4" s="249" t="s">
        <v>259</v>
      </c>
      <c r="AQ4" s="254" t="s">
        <v>87</v>
      </c>
    </row>
    <row r="5" spans="1:43" ht="15" customHeight="1" thickBot="1" x14ac:dyDescent="0.3">
      <c r="A5" s="233"/>
      <c r="B5" s="233"/>
      <c r="C5" s="233"/>
      <c r="D5" s="233"/>
      <c r="E5" s="233"/>
      <c r="F5" s="233"/>
      <c r="G5" s="230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55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56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4"/>
    </row>
    <row r="6" spans="1:43" ht="39.950000000000003" customHeight="1" x14ac:dyDescent="0.25">
      <c r="A6" s="32" t="s">
        <v>114</v>
      </c>
      <c r="B6" s="32" t="s">
        <v>115</v>
      </c>
      <c r="C6" s="32" t="s">
        <v>9</v>
      </c>
      <c r="D6" s="32" t="s">
        <v>10</v>
      </c>
      <c r="E6" s="32" t="s">
        <v>11</v>
      </c>
      <c r="F6" s="36">
        <v>76000</v>
      </c>
      <c r="G6" s="37">
        <v>57000</v>
      </c>
      <c r="H6" s="18">
        <v>3</v>
      </c>
      <c r="I6" s="18">
        <v>3</v>
      </c>
      <c r="J6" s="18">
        <v>4</v>
      </c>
      <c r="K6" s="18">
        <v>3</v>
      </c>
      <c r="L6" s="18">
        <v>5</v>
      </c>
      <c r="M6" s="18">
        <v>3</v>
      </c>
      <c r="N6" s="18">
        <v>2</v>
      </c>
      <c r="O6" s="18">
        <v>2</v>
      </c>
      <c r="P6" s="18">
        <v>3</v>
      </c>
      <c r="Q6" s="18">
        <v>5</v>
      </c>
      <c r="R6" s="18">
        <v>1</v>
      </c>
      <c r="S6" s="61">
        <f>SUM(H6:R6)/11</f>
        <v>3.0909090909090908</v>
      </c>
      <c r="T6" s="18">
        <v>3</v>
      </c>
      <c r="U6" s="18">
        <v>3</v>
      </c>
      <c r="V6" s="18">
        <v>4</v>
      </c>
      <c r="W6" s="18">
        <v>3</v>
      </c>
      <c r="X6" s="18">
        <v>5</v>
      </c>
      <c r="Y6" s="18">
        <v>2</v>
      </c>
      <c r="Z6" s="18">
        <v>3</v>
      </c>
      <c r="AA6" s="18">
        <v>3</v>
      </c>
      <c r="AB6" s="18">
        <v>3</v>
      </c>
      <c r="AC6" s="18">
        <v>5</v>
      </c>
      <c r="AD6" s="18">
        <v>1</v>
      </c>
      <c r="AE6" s="62">
        <f>SUM(T6:AD6)/11</f>
        <v>3.1818181818181817</v>
      </c>
      <c r="AF6" s="18">
        <v>3</v>
      </c>
      <c r="AG6" s="18">
        <v>3</v>
      </c>
      <c r="AH6" s="18">
        <v>4</v>
      </c>
      <c r="AI6" s="18">
        <v>3</v>
      </c>
      <c r="AJ6" s="18">
        <v>5</v>
      </c>
      <c r="AK6" s="18">
        <v>4</v>
      </c>
      <c r="AL6" s="18">
        <v>3</v>
      </c>
      <c r="AM6" s="18">
        <v>2</v>
      </c>
      <c r="AN6" s="18">
        <v>4</v>
      </c>
      <c r="AO6" s="18">
        <v>5</v>
      </c>
      <c r="AP6" s="18">
        <v>1</v>
      </c>
      <c r="AQ6" s="63">
        <f>SUM(AF6:AP6)/11</f>
        <v>3.3636363636363638</v>
      </c>
    </row>
    <row r="7" spans="1:43" ht="39.950000000000003" customHeight="1" x14ac:dyDescent="0.25">
      <c r="A7" s="32" t="s">
        <v>116</v>
      </c>
      <c r="B7" s="32" t="s">
        <v>117</v>
      </c>
      <c r="C7" s="32" t="s">
        <v>7</v>
      </c>
      <c r="D7" s="32" t="s">
        <v>8</v>
      </c>
      <c r="E7" s="32" t="s">
        <v>94</v>
      </c>
      <c r="F7" s="36">
        <v>75000</v>
      </c>
      <c r="G7" s="37">
        <v>55000</v>
      </c>
      <c r="H7" s="18">
        <v>3</v>
      </c>
      <c r="I7" s="18">
        <v>3</v>
      </c>
      <c r="J7" s="18">
        <v>4</v>
      </c>
      <c r="K7" s="18">
        <v>3</v>
      </c>
      <c r="L7" s="18">
        <v>4</v>
      </c>
      <c r="M7" s="18">
        <v>3</v>
      </c>
      <c r="N7" s="18">
        <v>2</v>
      </c>
      <c r="O7" s="18">
        <v>2</v>
      </c>
      <c r="P7" s="18">
        <v>3</v>
      </c>
      <c r="Q7" s="18">
        <v>1</v>
      </c>
      <c r="R7" s="18">
        <v>1</v>
      </c>
      <c r="S7" s="61">
        <f t="shared" ref="S7:S34" si="0">SUM(H7:R7)/11</f>
        <v>2.6363636363636362</v>
      </c>
      <c r="T7" s="18">
        <v>2</v>
      </c>
      <c r="U7" s="18">
        <v>3</v>
      </c>
      <c r="V7" s="18">
        <v>4</v>
      </c>
      <c r="W7" s="18">
        <v>3</v>
      </c>
      <c r="X7" s="18">
        <v>4</v>
      </c>
      <c r="Y7" s="18">
        <v>2</v>
      </c>
      <c r="Z7" s="18">
        <v>2</v>
      </c>
      <c r="AA7" s="18">
        <v>2</v>
      </c>
      <c r="AB7" s="18">
        <v>4</v>
      </c>
      <c r="AC7" s="18">
        <v>1</v>
      </c>
      <c r="AD7" s="18">
        <v>1</v>
      </c>
      <c r="AE7" s="62">
        <f t="shared" ref="AE7:AE34" si="1">SUM(T7:AD7)/11</f>
        <v>2.5454545454545454</v>
      </c>
      <c r="AF7" s="18">
        <v>1</v>
      </c>
      <c r="AG7" s="18">
        <v>3</v>
      </c>
      <c r="AH7" s="18">
        <v>4</v>
      </c>
      <c r="AI7" s="18">
        <v>2</v>
      </c>
      <c r="AJ7" s="18">
        <v>4</v>
      </c>
      <c r="AK7" s="18">
        <v>1</v>
      </c>
      <c r="AL7" s="18">
        <v>2</v>
      </c>
      <c r="AM7" s="18">
        <v>2</v>
      </c>
      <c r="AN7" s="18">
        <v>3</v>
      </c>
      <c r="AO7" s="18">
        <v>1</v>
      </c>
      <c r="AP7" s="18">
        <v>1</v>
      </c>
      <c r="AQ7" s="63">
        <f t="shared" ref="AQ7:AQ34" si="2">SUM(AF7:AP7)/11</f>
        <v>2.1818181818181817</v>
      </c>
    </row>
    <row r="8" spans="1:43" ht="39.950000000000003" customHeight="1" x14ac:dyDescent="0.25">
      <c r="A8" s="32" t="s">
        <v>118</v>
      </c>
      <c r="B8" s="32" t="s">
        <v>68</v>
      </c>
      <c r="C8" s="32" t="s">
        <v>69</v>
      </c>
      <c r="D8" s="32" t="s">
        <v>70</v>
      </c>
      <c r="E8" s="32" t="s">
        <v>71</v>
      </c>
      <c r="F8" s="36">
        <v>200000</v>
      </c>
      <c r="G8" s="37">
        <v>100000</v>
      </c>
      <c r="H8" s="18">
        <v>4</v>
      </c>
      <c r="I8" s="18">
        <v>5</v>
      </c>
      <c r="J8" s="18">
        <v>4</v>
      </c>
      <c r="K8" s="18">
        <v>2</v>
      </c>
      <c r="L8" s="18">
        <v>5</v>
      </c>
      <c r="M8" s="18">
        <v>4</v>
      </c>
      <c r="N8" s="18">
        <v>4</v>
      </c>
      <c r="O8" s="18">
        <v>2</v>
      </c>
      <c r="P8" s="18">
        <v>3</v>
      </c>
      <c r="Q8" s="18">
        <v>4</v>
      </c>
      <c r="R8" s="18">
        <v>5</v>
      </c>
      <c r="S8" s="61">
        <f t="shared" si="0"/>
        <v>3.8181818181818183</v>
      </c>
      <c r="T8" s="18">
        <v>4</v>
      </c>
      <c r="U8" s="18">
        <v>4</v>
      </c>
      <c r="V8" s="18">
        <v>4</v>
      </c>
      <c r="W8" s="18">
        <v>3</v>
      </c>
      <c r="X8" s="18">
        <v>5</v>
      </c>
      <c r="Y8" s="18">
        <v>4</v>
      </c>
      <c r="Z8" s="18">
        <v>5</v>
      </c>
      <c r="AA8" s="18">
        <v>2</v>
      </c>
      <c r="AB8" s="18">
        <v>3</v>
      </c>
      <c r="AC8" s="18">
        <v>5</v>
      </c>
      <c r="AD8" s="18">
        <v>5</v>
      </c>
      <c r="AE8" s="62">
        <f t="shared" si="1"/>
        <v>4</v>
      </c>
      <c r="AF8" s="18">
        <v>4</v>
      </c>
      <c r="AG8" s="18">
        <v>4</v>
      </c>
      <c r="AH8" s="18">
        <v>4</v>
      </c>
      <c r="AI8" s="18">
        <v>4</v>
      </c>
      <c r="AJ8" s="18">
        <v>5</v>
      </c>
      <c r="AK8" s="18">
        <v>3</v>
      </c>
      <c r="AL8" s="18">
        <v>5</v>
      </c>
      <c r="AM8" s="18">
        <v>2</v>
      </c>
      <c r="AN8" s="18">
        <v>3</v>
      </c>
      <c r="AO8" s="18">
        <v>5</v>
      </c>
      <c r="AP8" s="18">
        <v>5</v>
      </c>
      <c r="AQ8" s="63">
        <f t="shared" si="2"/>
        <v>4</v>
      </c>
    </row>
    <row r="9" spans="1:43" ht="39.950000000000003" customHeight="1" x14ac:dyDescent="0.25">
      <c r="A9" s="32" t="s">
        <v>119</v>
      </c>
      <c r="B9" s="32" t="s">
        <v>120</v>
      </c>
      <c r="C9" s="32" t="s">
        <v>64</v>
      </c>
      <c r="D9" s="32"/>
      <c r="E9" s="32" t="s">
        <v>65</v>
      </c>
      <c r="F9" s="36">
        <v>80000</v>
      </c>
      <c r="G9" s="37">
        <v>45000</v>
      </c>
      <c r="H9" s="18">
        <v>4</v>
      </c>
      <c r="I9" s="18">
        <v>5</v>
      </c>
      <c r="J9" s="18">
        <v>4</v>
      </c>
      <c r="K9" s="18">
        <v>3</v>
      </c>
      <c r="L9" s="18">
        <v>4</v>
      </c>
      <c r="M9" s="18">
        <v>4</v>
      </c>
      <c r="N9" s="18">
        <v>5</v>
      </c>
      <c r="O9" s="18">
        <v>2</v>
      </c>
      <c r="P9" s="18">
        <v>4</v>
      </c>
      <c r="Q9" s="18">
        <v>5</v>
      </c>
      <c r="R9" s="18">
        <v>5</v>
      </c>
      <c r="S9" s="61">
        <f t="shared" si="0"/>
        <v>4.0909090909090908</v>
      </c>
      <c r="T9" s="18">
        <v>4</v>
      </c>
      <c r="U9" s="18">
        <v>5</v>
      </c>
      <c r="V9" s="18">
        <v>4</v>
      </c>
      <c r="W9" s="18">
        <v>3</v>
      </c>
      <c r="X9" s="18">
        <v>4</v>
      </c>
      <c r="Y9" s="18">
        <v>4</v>
      </c>
      <c r="Z9" s="18">
        <v>5</v>
      </c>
      <c r="AA9" s="18">
        <v>3</v>
      </c>
      <c r="AB9" s="18">
        <v>5</v>
      </c>
      <c r="AC9" s="18">
        <v>5</v>
      </c>
      <c r="AD9" s="18">
        <v>5</v>
      </c>
      <c r="AE9" s="62">
        <f t="shared" si="1"/>
        <v>4.2727272727272725</v>
      </c>
      <c r="AF9" s="18">
        <v>4</v>
      </c>
      <c r="AG9" s="18">
        <v>5</v>
      </c>
      <c r="AH9" s="18">
        <v>4</v>
      </c>
      <c r="AI9" s="18">
        <v>3</v>
      </c>
      <c r="AJ9" s="18">
        <v>5</v>
      </c>
      <c r="AK9" s="18">
        <v>5</v>
      </c>
      <c r="AL9" s="18">
        <v>5</v>
      </c>
      <c r="AM9" s="18">
        <v>3</v>
      </c>
      <c r="AN9" s="18">
        <v>3</v>
      </c>
      <c r="AO9" s="18">
        <v>5</v>
      </c>
      <c r="AP9" s="18">
        <v>4</v>
      </c>
      <c r="AQ9" s="63">
        <f t="shared" si="2"/>
        <v>4.1818181818181817</v>
      </c>
    </row>
    <row r="10" spans="1:43" ht="39.950000000000003" customHeight="1" x14ac:dyDescent="0.25">
      <c r="A10" s="32" t="s">
        <v>121</v>
      </c>
      <c r="B10" s="32" t="s">
        <v>122</v>
      </c>
      <c r="C10" s="32" t="s">
        <v>123</v>
      </c>
      <c r="D10" s="32">
        <v>47813130</v>
      </c>
      <c r="E10" s="32" t="s">
        <v>124</v>
      </c>
      <c r="F10" s="36">
        <v>228000</v>
      </c>
      <c r="G10" s="37">
        <v>90000</v>
      </c>
      <c r="H10" s="18">
        <v>3</v>
      </c>
      <c r="I10" s="18">
        <v>5</v>
      </c>
      <c r="J10" s="18">
        <v>4</v>
      </c>
      <c r="K10" s="18">
        <v>4</v>
      </c>
      <c r="L10" s="18">
        <v>5</v>
      </c>
      <c r="M10" s="18">
        <v>5</v>
      </c>
      <c r="N10" s="18">
        <v>3</v>
      </c>
      <c r="O10" s="18">
        <v>3</v>
      </c>
      <c r="P10" s="18">
        <v>5</v>
      </c>
      <c r="Q10" s="18">
        <v>5</v>
      </c>
      <c r="R10" s="18">
        <v>5</v>
      </c>
      <c r="S10" s="61">
        <f t="shared" si="0"/>
        <v>4.2727272727272725</v>
      </c>
      <c r="T10" s="18">
        <v>2</v>
      </c>
      <c r="U10" s="18">
        <v>5</v>
      </c>
      <c r="V10" s="18">
        <v>4</v>
      </c>
      <c r="W10" s="18">
        <v>3</v>
      </c>
      <c r="X10" s="18">
        <v>5</v>
      </c>
      <c r="Y10" s="18">
        <v>3</v>
      </c>
      <c r="Z10" s="18">
        <v>3</v>
      </c>
      <c r="AA10" s="18">
        <v>4</v>
      </c>
      <c r="AB10" s="18">
        <v>5</v>
      </c>
      <c r="AC10" s="18">
        <v>5</v>
      </c>
      <c r="AD10" s="18">
        <v>5</v>
      </c>
      <c r="AE10" s="62">
        <f t="shared" si="1"/>
        <v>4</v>
      </c>
      <c r="AF10" s="18">
        <v>2</v>
      </c>
      <c r="AG10" s="18">
        <v>5</v>
      </c>
      <c r="AH10" s="18">
        <v>4</v>
      </c>
      <c r="AI10" s="18">
        <v>4</v>
      </c>
      <c r="AJ10" s="18">
        <v>5</v>
      </c>
      <c r="AK10" s="18">
        <v>2</v>
      </c>
      <c r="AL10" s="18">
        <v>5</v>
      </c>
      <c r="AM10" s="18">
        <v>3</v>
      </c>
      <c r="AN10" s="18">
        <v>4</v>
      </c>
      <c r="AO10" s="18">
        <v>5</v>
      </c>
      <c r="AP10" s="18">
        <v>4</v>
      </c>
      <c r="AQ10" s="63">
        <f t="shared" si="2"/>
        <v>3.9090909090909092</v>
      </c>
    </row>
    <row r="11" spans="1:43" ht="39.950000000000003" customHeight="1" x14ac:dyDescent="0.25">
      <c r="A11" s="32" t="s">
        <v>125</v>
      </c>
      <c r="B11" s="32" t="s">
        <v>126</v>
      </c>
      <c r="C11" s="32" t="s">
        <v>24</v>
      </c>
      <c r="D11" s="32">
        <v>47813512</v>
      </c>
      <c r="E11" s="32" t="s">
        <v>25</v>
      </c>
      <c r="F11" s="36">
        <v>88000</v>
      </c>
      <c r="G11" s="37">
        <v>65000</v>
      </c>
      <c r="H11" s="18">
        <v>5</v>
      </c>
      <c r="I11" s="18">
        <v>5</v>
      </c>
      <c r="J11" s="18">
        <v>5</v>
      </c>
      <c r="K11" s="18">
        <v>4</v>
      </c>
      <c r="L11" s="18">
        <v>5</v>
      </c>
      <c r="M11" s="18"/>
      <c r="N11" s="18">
        <v>3</v>
      </c>
      <c r="O11" s="18">
        <v>4</v>
      </c>
      <c r="P11" s="18">
        <v>3</v>
      </c>
      <c r="Q11" s="18">
        <v>5</v>
      </c>
      <c r="R11" s="18">
        <v>5</v>
      </c>
      <c r="S11" s="61">
        <f>SUM(H11:R11)/10</f>
        <v>4.4000000000000004</v>
      </c>
      <c r="T11" s="18">
        <v>5</v>
      </c>
      <c r="U11" s="18">
        <v>5</v>
      </c>
      <c r="V11" s="18">
        <v>5</v>
      </c>
      <c r="W11" s="18">
        <v>5</v>
      </c>
      <c r="X11" s="18">
        <v>5</v>
      </c>
      <c r="Y11" s="18"/>
      <c r="Z11" s="18">
        <v>3</v>
      </c>
      <c r="AA11" s="18">
        <v>3</v>
      </c>
      <c r="AB11" s="18">
        <v>5</v>
      </c>
      <c r="AC11" s="18">
        <v>5</v>
      </c>
      <c r="AD11" s="18">
        <v>5</v>
      </c>
      <c r="AE11" s="62">
        <f>SUM(T11:AD11)/10</f>
        <v>4.5999999999999996</v>
      </c>
      <c r="AF11" s="18">
        <v>5</v>
      </c>
      <c r="AG11" s="18">
        <v>5</v>
      </c>
      <c r="AH11" s="18">
        <v>5</v>
      </c>
      <c r="AI11" s="18">
        <v>4</v>
      </c>
      <c r="AJ11" s="18">
        <v>5</v>
      </c>
      <c r="AK11" s="18"/>
      <c r="AL11" s="18">
        <v>3</v>
      </c>
      <c r="AM11" s="18">
        <v>2</v>
      </c>
      <c r="AN11" s="18">
        <v>3</v>
      </c>
      <c r="AO11" s="18">
        <v>5</v>
      </c>
      <c r="AP11" s="18">
        <v>3</v>
      </c>
      <c r="AQ11" s="63">
        <f>SUM(AF11:AP11)/10</f>
        <v>4</v>
      </c>
    </row>
    <row r="12" spans="1:43" ht="39.950000000000003" customHeight="1" x14ac:dyDescent="0.25">
      <c r="A12" s="32" t="s">
        <v>127</v>
      </c>
      <c r="B12" s="32" t="s">
        <v>128</v>
      </c>
      <c r="C12" s="32" t="s">
        <v>129</v>
      </c>
      <c r="D12" s="32"/>
      <c r="E12" s="32" t="s">
        <v>130</v>
      </c>
      <c r="F12" s="36">
        <v>675000</v>
      </c>
      <c r="G12" s="37">
        <v>100000</v>
      </c>
      <c r="H12" s="18">
        <v>3</v>
      </c>
      <c r="I12" s="18">
        <v>5</v>
      </c>
      <c r="J12" s="18">
        <v>4</v>
      </c>
      <c r="K12" s="18">
        <v>3</v>
      </c>
      <c r="L12" s="18">
        <v>4</v>
      </c>
      <c r="M12" s="18">
        <v>2</v>
      </c>
      <c r="N12" s="18">
        <v>2</v>
      </c>
      <c r="O12" s="18">
        <v>3</v>
      </c>
      <c r="P12" s="18">
        <v>2</v>
      </c>
      <c r="Q12" s="18">
        <v>5</v>
      </c>
      <c r="R12" s="18">
        <v>1</v>
      </c>
      <c r="S12" s="61">
        <f t="shared" si="0"/>
        <v>3.0909090909090908</v>
      </c>
      <c r="T12" s="18">
        <v>4</v>
      </c>
      <c r="U12" s="18">
        <v>5</v>
      </c>
      <c r="V12" s="18">
        <v>4</v>
      </c>
      <c r="W12" s="18">
        <v>3</v>
      </c>
      <c r="X12" s="18">
        <v>2</v>
      </c>
      <c r="Y12" s="18">
        <v>3</v>
      </c>
      <c r="Z12" s="18">
        <v>2</v>
      </c>
      <c r="AA12" s="18">
        <v>3</v>
      </c>
      <c r="AB12" s="18">
        <v>4</v>
      </c>
      <c r="AC12" s="18">
        <v>5</v>
      </c>
      <c r="AD12" s="18">
        <v>2</v>
      </c>
      <c r="AE12" s="62">
        <f t="shared" si="1"/>
        <v>3.3636363636363638</v>
      </c>
      <c r="AF12" s="18">
        <v>4</v>
      </c>
      <c r="AG12" s="18">
        <v>5</v>
      </c>
      <c r="AH12" s="18">
        <v>4</v>
      </c>
      <c r="AI12" s="18">
        <v>4</v>
      </c>
      <c r="AJ12" s="18">
        <v>5</v>
      </c>
      <c r="AK12" s="18">
        <v>5</v>
      </c>
      <c r="AL12" s="18">
        <v>2</v>
      </c>
      <c r="AM12" s="18">
        <v>2</v>
      </c>
      <c r="AN12" s="18">
        <v>4</v>
      </c>
      <c r="AO12" s="18">
        <v>5</v>
      </c>
      <c r="AP12" s="18">
        <v>1</v>
      </c>
      <c r="AQ12" s="63">
        <f t="shared" si="2"/>
        <v>3.7272727272727271</v>
      </c>
    </row>
    <row r="13" spans="1:43" ht="39.950000000000003" customHeight="1" x14ac:dyDescent="0.25">
      <c r="A13" s="32" t="s">
        <v>131</v>
      </c>
      <c r="B13" s="32" t="s">
        <v>132</v>
      </c>
      <c r="C13" s="32" t="s">
        <v>66</v>
      </c>
      <c r="D13" s="32">
        <v>28590708</v>
      </c>
      <c r="E13" s="32" t="s">
        <v>67</v>
      </c>
      <c r="F13" s="36">
        <v>170000</v>
      </c>
      <c r="G13" s="37">
        <v>100000</v>
      </c>
      <c r="H13" s="18">
        <v>4</v>
      </c>
      <c r="I13" s="18">
        <v>5</v>
      </c>
      <c r="J13" s="18">
        <v>0</v>
      </c>
      <c r="K13" s="18">
        <v>3</v>
      </c>
      <c r="L13" s="18">
        <v>5</v>
      </c>
      <c r="M13" s="18">
        <v>5</v>
      </c>
      <c r="N13" s="18">
        <v>3</v>
      </c>
      <c r="O13" s="18">
        <v>3</v>
      </c>
      <c r="P13" s="18">
        <v>4</v>
      </c>
      <c r="Q13" s="18">
        <v>0</v>
      </c>
      <c r="R13" s="18">
        <v>1</v>
      </c>
      <c r="S13" s="61">
        <f t="shared" si="0"/>
        <v>3</v>
      </c>
      <c r="T13" s="18">
        <v>4</v>
      </c>
      <c r="U13" s="18">
        <v>5</v>
      </c>
      <c r="V13" s="18">
        <v>0</v>
      </c>
      <c r="W13" s="18">
        <v>1</v>
      </c>
      <c r="X13" s="18">
        <v>5</v>
      </c>
      <c r="Y13" s="18">
        <v>4</v>
      </c>
      <c r="Z13" s="18">
        <v>3</v>
      </c>
      <c r="AA13" s="18">
        <v>5</v>
      </c>
      <c r="AB13" s="18">
        <v>4</v>
      </c>
      <c r="AC13" s="18">
        <v>0</v>
      </c>
      <c r="AD13" s="18">
        <v>1</v>
      </c>
      <c r="AE13" s="62">
        <f t="shared" si="1"/>
        <v>2.9090909090909092</v>
      </c>
      <c r="AF13" s="18">
        <v>3</v>
      </c>
      <c r="AG13" s="18">
        <v>5</v>
      </c>
      <c r="AH13" s="18">
        <v>0</v>
      </c>
      <c r="AI13" s="18">
        <v>2</v>
      </c>
      <c r="AJ13" s="18">
        <v>5</v>
      </c>
      <c r="AK13" s="18">
        <v>4</v>
      </c>
      <c r="AL13" s="18">
        <v>3</v>
      </c>
      <c r="AM13" s="18">
        <v>5</v>
      </c>
      <c r="AN13" s="18">
        <v>3</v>
      </c>
      <c r="AO13" s="18">
        <v>0</v>
      </c>
      <c r="AP13" s="18">
        <v>1</v>
      </c>
      <c r="AQ13" s="63">
        <f t="shared" si="2"/>
        <v>2.8181818181818183</v>
      </c>
    </row>
    <row r="14" spans="1:43" ht="39.950000000000003" customHeight="1" x14ac:dyDescent="0.25">
      <c r="A14" s="32" t="s">
        <v>133</v>
      </c>
      <c r="B14" s="32" t="s">
        <v>134</v>
      </c>
      <c r="C14" s="32" t="s">
        <v>72</v>
      </c>
      <c r="D14" s="32">
        <v>28614593</v>
      </c>
      <c r="E14" s="32" t="s">
        <v>73</v>
      </c>
      <c r="F14" s="36">
        <v>155000</v>
      </c>
      <c r="G14" s="37">
        <v>45000</v>
      </c>
      <c r="H14" s="18">
        <v>3</v>
      </c>
      <c r="I14" s="18">
        <v>5</v>
      </c>
      <c r="J14" s="18">
        <v>5</v>
      </c>
      <c r="K14" s="18">
        <v>3</v>
      </c>
      <c r="L14" s="18">
        <v>3</v>
      </c>
      <c r="M14" s="18">
        <v>5</v>
      </c>
      <c r="N14" s="18">
        <v>3</v>
      </c>
      <c r="O14" s="18">
        <v>4</v>
      </c>
      <c r="P14" s="18">
        <v>4</v>
      </c>
      <c r="Q14" s="18">
        <v>4</v>
      </c>
      <c r="R14" s="18">
        <v>5</v>
      </c>
      <c r="S14" s="61">
        <f t="shared" si="0"/>
        <v>4</v>
      </c>
      <c r="T14" s="18">
        <v>3</v>
      </c>
      <c r="U14" s="18">
        <v>5</v>
      </c>
      <c r="V14" s="18">
        <v>5</v>
      </c>
      <c r="W14" s="18">
        <v>3</v>
      </c>
      <c r="X14" s="18">
        <v>3</v>
      </c>
      <c r="Y14" s="18">
        <v>4</v>
      </c>
      <c r="Z14" s="18">
        <v>3</v>
      </c>
      <c r="AA14" s="18">
        <v>4</v>
      </c>
      <c r="AB14" s="18">
        <v>4</v>
      </c>
      <c r="AC14" s="18">
        <v>5</v>
      </c>
      <c r="AD14" s="18">
        <v>5</v>
      </c>
      <c r="AE14" s="62">
        <f t="shared" si="1"/>
        <v>4</v>
      </c>
      <c r="AF14" s="18">
        <v>4</v>
      </c>
      <c r="AG14" s="18">
        <v>5</v>
      </c>
      <c r="AH14" s="18">
        <v>5</v>
      </c>
      <c r="AI14" s="18">
        <v>4</v>
      </c>
      <c r="AJ14" s="18">
        <v>3</v>
      </c>
      <c r="AK14" s="18">
        <v>4</v>
      </c>
      <c r="AL14" s="18">
        <v>3</v>
      </c>
      <c r="AM14" s="18">
        <v>3</v>
      </c>
      <c r="AN14" s="18">
        <v>3</v>
      </c>
      <c r="AO14" s="18">
        <v>4</v>
      </c>
      <c r="AP14" s="18">
        <v>5</v>
      </c>
      <c r="AQ14" s="63">
        <f t="shared" si="2"/>
        <v>3.9090909090909092</v>
      </c>
    </row>
    <row r="15" spans="1:43" ht="39.950000000000003" customHeight="1" x14ac:dyDescent="0.25">
      <c r="A15" s="32" t="s">
        <v>135</v>
      </c>
      <c r="B15" s="32" t="s">
        <v>136</v>
      </c>
      <c r="C15" s="32" t="s">
        <v>74</v>
      </c>
      <c r="D15" s="32" t="s">
        <v>75</v>
      </c>
      <c r="E15" s="32" t="s">
        <v>76</v>
      </c>
      <c r="F15" s="36">
        <v>445000</v>
      </c>
      <c r="G15" s="37">
        <v>100000</v>
      </c>
      <c r="H15" s="18">
        <v>5</v>
      </c>
      <c r="I15" s="18">
        <v>5</v>
      </c>
      <c r="J15" s="18">
        <v>5</v>
      </c>
      <c r="K15" s="18">
        <v>4</v>
      </c>
      <c r="L15" s="18">
        <v>5</v>
      </c>
      <c r="M15" s="18">
        <v>5</v>
      </c>
      <c r="N15" s="18">
        <v>5</v>
      </c>
      <c r="O15" s="18">
        <v>3</v>
      </c>
      <c r="P15" s="18">
        <v>5</v>
      </c>
      <c r="Q15" s="18">
        <v>5</v>
      </c>
      <c r="R15" s="18">
        <v>5</v>
      </c>
      <c r="S15" s="61">
        <f t="shared" si="0"/>
        <v>4.7272727272727275</v>
      </c>
      <c r="T15" s="18">
        <v>5</v>
      </c>
      <c r="U15" s="18">
        <v>5</v>
      </c>
      <c r="V15" s="18">
        <v>5</v>
      </c>
      <c r="W15" s="18">
        <v>4</v>
      </c>
      <c r="X15" s="18">
        <v>5</v>
      </c>
      <c r="Y15" s="18">
        <v>4</v>
      </c>
      <c r="Z15" s="18">
        <v>5</v>
      </c>
      <c r="AA15" s="18">
        <v>5</v>
      </c>
      <c r="AB15" s="18">
        <v>5</v>
      </c>
      <c r="AC15" s="18">
        <v>5</v>
      </c>
      <c r="AD15" s="18">
        <v>5</v>
      </c>
      <c r="AE15" s="62">
        <f t="shared" si="1"/>
        <v>4.8181818181818183</v>
      </c>
      <c r="AF15" s="18">
        <v>5</v>
      </c>
      <c r="AG15" s="18">
        <v>5</v>
      </c>
      <c r="AH15" s="18">
        <v>5</v>
      </c>
      <c r="AI15" s="18">
        <v>4</v>
      </c>
      <c r="AJ15" s="18">
        <v>5</v>
      </c>
      <c r="AK15" s="18">
        <v>3</v>
      </c>
      <c r="AL15" s="18">
        <v>5</v>
      </c>
      <c r="AM15" s="18">
        <v>4</v>
      </c>
      <c r="AN15" s="18">
        <v>5</v>
      </c>
      <c r="AO15" s="18">
        <v>5</v>
      </c>
      <c r="AP15" s="18">
        <v>5</v>
      </c>
      <c r="AQ15" s="63">
        <f t="shared" si="2"/>
        <v>4.6363636363636367</v>
      </c>
    </row>
    <row r="16" spans="1:43" ht="39.950000000000003" customHeight="1" x14ac:dyDescent="0.25">
      <c r="A16" s="32" t="s">
        <v>137</v>
      </c>
      <c r="B16" s="32" t="s">
        <v>138</v>
      </c>
      <c r="C16" s="32" t="s">
        <v>74</v>
      </c>
      <c r="D16" s="32" t="s">
        <v>75</v>
      </c>
      <c r="E16" s="32" t="s">
        <v>76</v>
      </c>
      <c r="F16" s="36">
        <v>3405000</v>
      </c>
      <c r="G16" s="37">
        <v>100000</v>
      </c>
      <c r="H16" s="18">
        <v>5</v>
      </c>
      <c r="I16" s="18">
        <v>5</v>
      </c>
      <c r="J16" s="18">
        <v>5</v>
      </c>
      <c r="K16" s="18">
        <v>5</v>
      </c>
      <c r="L16" s="18">
        <v>5</v>
      </c>
      <c r="M16" s="18">
        <v>5</v>
      </c>
      <c r="N16" s="18">
        <v>2</v>
      </c>
      <c r="O16" s="18">
        <v>4</v>
      </c>
      <c r="P16" s="18">
        <v>5</v>
      </c>
      <c r="Q16" s="18">
        <v>5</v>
      </c>
      <c r="R16" s="18">
        <v>5</v>
      </c>
      <c r="S16" s="61">
        <f t="shared" si="0"/>
        <v>4.6363636363636367</v>
      </c>
      <c r="T16" s="18">
        <v>5</v>
      </c>
      <c r="U16" s="18">
        <v>5</v>
      </c>
      <c r="V16" s="18">
        <v>5</v>
      </c>
      <c r="W16" s="18">
        <v>4</v>
      </c>
      <c r="X16" s="18">
        <v>5</v>
      </c>
      <c r="Y16" s="18">
        <v>5</v>
      </c>
      <c r="Z16" s="18">
        <v>2</v>
      </c>
      <c r="AA16" s="18">
        <v>5</v>
      </c>
      <c r="AB16" s="18">
        <v>5</v>
      </c>
      <c r="AC16" s="18">
        <v>5</v>
      </c>
      <c r="AD16" s="18">
        <v>5</v>
      </c>
      <c r="AE16" s="62">
        <f t="shared" si="1"/>
        <v>4.6363636363636367</v>
      </c>
      <c r="AF16" s="18">
        <v>5</v>
      </c>
      <c r="AG16" s="18">
        <v>5</v>
      </c>
      <c r="AH16" s="18">
        <v>5</v>
      </c>
      <c r="AI16" s="18">
        <v>5</v>
      </c>
      <c r="AJ16" s="18">
        <v>5</v>
      </c>
      <c r="AK16" s="18">
        <v>5</v>
      </c>
      <c r="AL16" s="18">
        <v>2</v>
      </c>
      <c r="AM16" s="18">
        <v>5</v>
      </c>
      <c r="AN16" s="18">
        <v>5</v>
      </c>
      <c r="AO16" s="18">
        <v>5</v>
      </c>
      <c r="AP16" s="18">
        <v>5</v>
      </c>
      <c r="AQ16" s="63">
        <f t="shared" si="2"/>
        <v>4.7272727272727275</v>
      </c>
    </row>
    <row r="17" spans="1:43" ht="39.950000000000003" customHeight="1" x14ac:dyDescent="0.25">
      <c r="A17" s="32" t="s">
        <v>139</v>
      </c>
      <c r="B17" s="32" t="s">
        <v>140</v>
      </c>
      <c r="C17" s="32" t="s">
        <v>123</v>
      </c>
      <c r="D17" s="32">
        <v>47813130</v>
      </c>
      <c r="E17" s="32" t="s">
        <v>124</v>
      </c>
      <c r="F17" s="36">
        <v>102000</v>
      </c>
      <c r="G17" s="37">
        <v>71500</v>
      </c>
      <c r="H17" s="18">
        <v>3</v>
      </c>
      <c r="I17" s="18">
        <v>5</v>
      </c>
      <c r="J17" s="18">
        <v>4</v>
      </c>
      <c r="K17" s="18">
        <v>2</v>
      </c>
      <c r="L17" s="18">
        <v>2</v>
      </c>
      <c r="M17" s="18">
        <v>1</v>
      </c>
      <c r="N17" s="18">
        <v>3</v>
      </c>
      <c r="O17" s="18">
        <v>4</v>
      </c>
      <c r="P17" s="18">
        <v>3</v>
      </c>
      <c r="Q17" s="18">
        <v>2</v>
      </c>
      <c r="R17" s="18">
        <v>5</v>
      </c>
      <c r="S17" s="61">
        <f t="shared" si="0"/>
        <v>3.0909090909090908</v>
      </c>
      <c r="T17" s="18">
        <v>3</v>
      </c>
      <c r="U17" s="18">
        <v>5</v>
      </c>
      <c r="V17" s="18">
        <v>4</v>
      </c>
      <c r="W17" s="18">
        <v>2</v>
      </c>
      <c r="X17" s="18">
        <v>2</v>
      </c>
      <c r="Y17" s="18">
        <v>1</v>
      </c>
      <c r="Z17" s="18">
        <v>4</v>
      </c>
      <c r="AA17" s="18">
        <v>4</v>
      </c>
      <c r="AB17" s="18">
        <v>4</v>
      </c>
      <c r="AC17" s="18">
        <v>4</v>
      </c>
      <c r="AD17" s="18">
        <v>5</v>
      </c>
      <c r="AE17" s="62">
        <f t="shared" si="1"/>
        <v>3.4545454545454546</v>
      </c>
      <c r="AF17" s="18">
        <v>3</v>
      </c>
      <c r="AG17" s="18">
        <v>5</v>
      </c>
      <c r="AH17" s="18">
        <v>4</v>
      </c>
      <c r="AI17" s="18">
        <v>3</v>
      </c>
      <c r="AJ17" s="18">
        <v>2</v>
      </c>
      <c r="AK17" s="18">
        <v>1</v>
      </c>
      <c r="AL17" s="18">
        <v>4</v>
      </c>
      <c r="AM17" s="18">
        <v>4</v>
      </c>
      <c r="AN17" s="18">
        <v>3</v>
      </c>
      <c r="AO17" s="18">
        <v>3</v>
      </c>
      <c r="AP17" s="18">
        <v>3</v>
      </c>
      <c r="AQ17" s="63">
        <f t="shared" si="2"/>
        <v>3.1818181818181817</v>
      </c>
    </row>
    <row r="18" spans="1:43" ht="39.950000000000003" customHeight="1" x14ac:dyDescent="0.25">
      <c r="A18" s="32" t="s">
        <v>141</v>
      </c>
      <c r="B18" s="32" t="s">
        <v>142</v>
      </c>
      <c r="C18" s="32" t="s">
        <v>18</v>
      </c>
      <c r="D18" s="32">
        <v>47811838</v>
      </c>
      <c r="E18" s="32" t="s">
        <v>19</v>
      </c>
      <c r="F18" s="36">
        <v>200000</v>
      </c>
      <c r="G18" s="37">
        <v>100000</v>
      </c>
      <c r="H18" s="18">
        <v>5</v>
      </c>
      <c r="I18" s="18">
        <v>5</v>
      </c>
      <c r="J18" s="18">
        <v>5</v>
      </c>
      <c r="K18" s="18">
        <v>4</v>
      </c>
      <c r="L18" s="18">
        <v>5</v>
      </c>
      <c r="M18" s="18">
        <v>5</v>
      </c>
      <c r="N18" s="18">
        <v>4</v>
      </c>
      <c r="O18" s="18">
        <v>5</v>
      </c>
      <c r="P18" s="18">
        <v>4</v>
      </c>
      <c r="Q18" s="18">
        <v>4</v>
      </c>
      <c r="R18" s="18">
        <v>4</v>
      </c>
      <c r="S18" s="61">
        <f t="shared" si="0"/>
        <v>4.5454545454545459</v>
      </c>
      <c r="T18" s="18">
        <v>5</v>
      </c>
      <c r="U18" s="18">
        <v>5</v>
      </c>
      <c r="V18" s="18">
        <v>5</v>
      </c>
      <c r="W18" s="18">
        <v>5</v>
      </c>
      <c r="X18" s="18">
        <v>5</v>
      </c>
      <c r="Y18" s="18">
        <v>4</v>
      </c>
      <c r="Z18" s="18">
        <v>4</v>
      </c>
      <c r="AA18" s="18">
        <v>5</v>
      </c>
      <c r="AB18" s="18">
        <v>5</v>
      </c>
      <c r="AC18" s="18">
        <v>5</v>
      </c>
      <c r="AD18" s="18">
        <v>4</v>
      </c>
      <c r="AE18" s="62">
        <f t="shared" si="1"/>
        <v>4.7272727272727275</v>
      </c>
      <c r="AF18" s="18">
        <v>3</v>
      </c>
      <c r="AG18" s="18">
        <v>5</v>
      </c>
      <c r="AH18" s="18">
        <v>5</v>
      </c>
      <c r="AI18" s="18">
        <v>4</v>
      </c>
      <c r="AJ18" s="18">
        <v>5</v>
      </c>
      <c r="AK18" s="18">
        <v>4</v>
      </c>
      <c r="AL18" s="18">
        <v>5</v>
      </c>
      <c r="AM18" s="18">
        <v>5</v>
      </c>
      <c r="AN18" s="18">
        <v>4</v>
      </c>
      <c r="AO18" s="18">
        <v>4</v>
      </c>
      <c r="AP18" s="18">
        <v>4</v>
      </c>
      <c r="AQ18" s="63">
        <f t="shared" si="2"/>
        <v>4.3636363636363633</v>
      </c>
    </row>
    <row r="19" spans="1:43" ht="39.950000000000003" customHeight="1" x14ac:dyDescent="0.25">
      <c r="A19" s="32" t="s">
        <v>143</v>
      </c>
      <c r="B19" s="32" t="s">
        <v>144</v>
      </c>
      <c r="C19" s="32" t="s">
        <v>24</v>
      </c>
      <c r="D19" s="32">
        <v>47813512</v>
      </c>
      <c r="E19" s="32" t="s">
        <v>25</v>
      </c>
      <c r="F19" s="36">
        <v>54000</v>
      </c>
      <c r="G19" s="37">
        <v>40000</v>
      </c>
      <c r="H19" s="18">
        <v>3</v>
      </c>
      <c r="I19" s="18">
        <v>5</v>
      </c>
      <c r="J19" s="18">
        <v>5</v>
      </c>
      <c r="K19" s="18">
        <v>5</v>
      </c>
      <c r="L19" s="18">
        <v>2</v>
      </c>
      <c r="M19" s="18"/>
      <c r="N19" s="18">
        <v>4</v>
      </c>
      <c r="O19" s="18">
        <v>3</v>
      </c>
      <c r="P19" s="18">
        <v>2</v>
      </c>
      <c r="Q19" s="18">
        <v>3</v>
      </c>
      <c r="R19" s="18">
        <v>3</v>
      </c>
      <c r="S19" s="61">
        <f>SUM(H19:R19)/10</f>
        <v>3.5</v>
      </c>
      <c r="T19" s="18">
        <v>3</v>
      </c>
      <c r="U19" s="18">
        <v>5</v>
      </c>
      <c r="V19" s="18">
        <v>5</v>
      </c>
      <c r="W19" s="18">
        <v>5</v>
      </c>
      <c r="X19" s="18">
        <v>4</v>
      </c>
      <c r="Y19" s="18"/>
      <c r="Z19" s="18">
        <v>4</v>
      </c>
      <c r="AA19" s="18">
        <v>3</v>
      </c>
      <c r="AB19" s="18">
        <v>3</v>
      </c>
      <c r="AC19" s="18">
        <v>4</v>
      </c>
      <c r="AD19" s="18">
        <v>3</v>
      </c>
      <c r="AE19" s="62">
        <f>SUM(T19:AD19)/10</f>
        <v>3.9</v>
      </c>
      <c r="AF19" s="18">
        <v>5</v>
      </c>
      <c r="AG19" s="18">
        <v>5</v>
      </c>
      <c r="AH19" s="18">
        <v>5</v>
      </c>
      <c r="AI19" s="18">
        <v>5</v>
      </c>
      <c r="AJ19" s="18">
        <v>1</v>
      </c>
      <c r="AK19" s="18"/>
      <c r="AL19" s="18">
        <v>4</v>
      </c>
      <c r="AM19" s="18">
        <v>3</v>
      </c>
      <c r="AN19" s="18">
        <v>3</v>
      </c>
      <c r="AO19" s="18">
        <v>4</v>
      </c>
      <c r="AP19" s="18">
        <v>2</v>
      </c>
      <c r="AQ19" s="63">
        <f>SUM(AF19:AP19)/10</f>
        <v>3.7</v>
      </c>
    </row>
    <row r="20" spans="1:43" ht="39.950000000000003" customHeight="1" x14ac:dyDescent="0.25">
      <c r="A20" s="32" t="s">
        <v>145</v>
      </c>
      <c r="B20" s="32" t="s">
        <v>146</v>
      </c>
      <c r="C20" s="32" t="s">
        <v>26</v>
      </c>
      <c r="D20" s="32">
        <v>44941404</v>
      </c>
      <c r="E20" s="32" t="s">
        <v>27</v>
      </c>
      <c r="F20" s="36">
        <v>56500</v>
      </c>
      <c r="G20" s="37">
        <v>42000</v>
      </c>
      <c r="H20" s="18">
        <v>4</v>
      </c>
      <c r="I20" s="18">
        <v>4</v>
      </c>
      <c r="J20" s="18">
        <v>5</v>
      </c>
      <c r="K20" s="18">
        <v>4</v>
      </c>
      <c r="L20" s="18">
        <v>4</v>
      </c>
      <c r="M20" s="18">
        <v>5</v>
      </c>
      <c r="N20" s="18">
        <v>2</v>
      </c>
      <c r="O20" s="18">
        <v>2</v>
      </c>
      <c r="P20" s="18">
        <v>2</v>
      </c>
      <c r="Q20" s="18">
        <v>5</v>
      </c>
      <c r="R20" s="18">
        <v>5</v>
      </c>
      <c r="S20" s="61">
        <f t="shared" si="0"/>
        <v>3.8181818181818183</v>
      </c>
      <c r="T20" s="18">
        <v>4</v>
      </c>
      <c r="U20" s="18">
        <v>4</v>
      </c>
      <c r="V20" s="18">
        <v>5</v>
      </c>
      <c r="W20" s="18">
        <v>4</v>
      </c>
      <c r="X20" s="18">
        <v>5</v>
      </c>
      <c r="Y20" s="18">
        <v>3</v>
      </c>
      <c r="Z20" s="18">
        <v>3</v>
      </c>
      <c r="AA20" s="18">
        <v>3</v>
      </c>
      <c r="AB20" s="18">
        <v>4</v>
      </c>
      <c r="AC20" s="18">
        <v>5</v>
      </c>
      <c r="AD20" s="18">
        <v>5</v>
      </c>
      <c r="AE20" s="62">
        <f t="shared" si="1"/>
        <v>4.0909090909090908</v>
      </c>
      <c r="AF20" s="18">
        <v>5</v>
      </c>
      <c r="AG20" s="18">
        <v>4</v>
      </c>
      <c r="AH20" s="18">
        <v>5</v>
      </c>
      <c r="AI20" s="18">
        <v>3</v>
      </c>
      <c r="AJ20" s="18">
        <v>5</v>
      </c>
      <c r="AK20" s="18">
        <v>5</v>
      </c>
      <c r="AL20" s="18">
        <v>4</v>
      </c>
      <c r="AM20" s="18">
        <v>2</v>
      </c>
      <c r="AN20" s="18">
        <v>3</v>
      </c>
      <c r="AO20" s="18">
        <v>5</v>
      </c>
      <c r="AP20" s="18">
        <v>4</v>
      </c>
      <c r="AQ20" s="63">
        <f t="shared" si="2"/>
        <v>4.0909090909090908</v>
      </c>
    </row>
    <row r="21" spans="1:43" ht="39.950000000000003" customHeight="1" x14ac:dyDescent="0.25">
      <c r="A21" s="32" t="s">
        <v>147</v>
      </c>
      <c r="B21" s="32" t="s">
        <v>148</v>
      </c>
      <c r="C21" s="32" t="s">
        <v>26</v>
      </c>
      <c r="D21" s="32">
        <v>44941404</v>
      </c>
      <c r="E21" s="32" t="s">
        <v>27</v>
      </c>
      <c r="F21" s="36">
        <v>57000</v>
      </c>
      <c r="G21" s="37">
        <v>42000</v>
      </c>
      <c r="H21" s="18">
        <v>4</v>
      </c>
      <c r="I21" s="18">
        <v>4</v>
      </c>
      <c r="J21" s="18">
        <v>5</v>
      </c>
      <c r="K21" s="18">
        <v>5</v>
      </c>
      <c r="L21" s="18">
        <v>4</v>
      </c>
      <c r="M21" s="18">
        <v>5</v>
      </c>
      <c r="N21" s="18">
        <v>4</v>
      </c>
      <c r="O21" s="18">
        <v>2</v>
      </c>
      <c r="P21" s="18">
        <v>2</v>
      </c>
      <c r="Q21" s="18">
        <v>3</v>
      </c>
      <c r="R21" s="18">
        <v>3</v>
      </c>
      <c r="S21" s="61">
        <f t="shared" si="0"/>
        <v>3.7272727272727271</v>
      </c>
      <c r="T21" s="18">
        <v>4</v>
      </c>
      <c r="U21" s="18">
        <v>4</v>
      </c>
      <c r="V21" s="18">
        <v>5</v>
      </c>
      <c r="W21" s="18">
        <v>4</v>
      </c>
      <c r="X21" s="18">
        <v>5</v>
      </c>
      <c r="Y21" s="18">
        <v>4</v>
      </c>
      <c r="Z21" s="18">
        <v>4</v>
      </c>
      <c r="AA21" s="18">
        <v>2</v>
      </c>
      <c r="AB21" s="18">
        <v>4</v>
      </c>
      <c r="AC21" s="18">
        <v>4</v>
      </c>
      <c r="AD21" s="18">
        <v>3</v>
      </c>
      <c r="AE21" s="62">
        <f t="shared" si="1"/>
        <v>3.9090909090909092</v>
      </c>
      <c r="AF21" s="18">
        <v>5</v>
      </c>
      <c r="AG21" s="18">
        <v>4</v>
      </c>
      <c r="AH21" s="18">
        <v>5</v>
      </c>
      <c r="AI21" s="18">
        <v>4</v>
      </c>
      <c r="AJ21" s="18">
        <v>5</v>
      </c>
      <c r="AK21" s="18">
        <v>5</v>
      </c>
      <c r="AL21" s="18">
        <v>5</v>
      </c>
      <c r="AM21" s="18">
        <v>2</v>
      </c>
      <c r="AN21" s="18">
        <v>3</v>
      </c>
      <c r="AO21" s="18">
        <v>3</v>
      </c>
      <c r="AP21" s="18">
        <v>2</v>
      </c>
      <c r="AQ21" s="63">
        <f t="shared" si="2"/>
        <v>3.9090909090909092</v>
      </c>
    </row>
    <row r="22" spans="1:43" ht="39.950000000000003" customHeight="1" x14ac:dyDescent="0.25">
      <c r="A22" s="32" t="s">
        <v>149</v>
      </c>
      <c r="B22" s="32" t="s">
        <v>150</v>
      </c>
      <c r="C22" s="32" t="s">
        <v>151</v>
      </c>
      <c r="D22" s="32">
        <v>47813113</v>
      </c>
      <c r="E22" s="32" t="s">
        <v>44</v>
      </c>
      <c r="F22" s="36">
        <v>28100</v>
      </c>
      <c r="G22" s="37">
        <v>21050</v>
      </c>
      <c r="H22" s="18">
        <v>2</v>
      </c>
      <c r="I22" s="18">
        <v>5</v>
      </c>
      <c r="J22" s="18">
        <v>5</v>
      </c>
      <c r="K22" s="18">
        <v>4</v>
      </c>
      <c r="L22" s="18">
        <v>4</v>
      </c>
      <c r="M22" s="18">
        <v>1</v>
      </c>
      <c r="N22" s="18">
        <v>3</v>
      </c>
      <c r="O22" s="18">
        <v>3</v>
      </c>
      <c r="P22" s="18">
        <v>3</v>
      </c>
      <c r="Q22" s="18">
        <v>2</v>
      </c>
      <c r="R22" s="18">
        <v>1</v>
      </c>
      <c r="S22" s="61">
        <f t="shared" si="0"/>
        <v>3</v>
      </c>
      <c r="T22" s="18">
        <v>2</v>
      </c>
      <c r="U22" s="18">
        <v>4</v>
      </c>
      <c r="V22" s="18">
        <v>5</v>
      </c>
      <c r="W22" s="18">
        <v>4</v>
      </c>
      <c r="X22" s="18">
        <v>4</v>
      </c>
      <c r="Y22" s="18">
        <v>3</v>
      </c>
      <c r="Z22" s="18">
        <v>3</v>
      </c>
      <c r="AA22" s="18">
        <v>2</v>
      </c>
      <c r="AB22" s="18">
        <v>4</v>
      </c>
      <c r="AC22" s="18">
        <v>3</v>
      </c>
      <c r="AD22" s="18">
        <v>1</v>
      </c>
      <c r="AE22" s="62">
        <f t="shared" si="1"/>
        <v>3.1818181818181817</v>
      </c>
      <c r="AF22" s="18">
        <v>2</v>
      </c>
      <c r="AG22" s="18">
        <v>4</v>
      </c>
      <c r="AH22" s="18">
        <v>5</v>
      </c>
      <c r="AI22" s="18">
        <v>4</v>
      </c>
      <c r="AJ22" s="18">
        <v>4</v>
      </c>
      <c r="AK22" s="18">
        <v>2</v>
      </c>
      <c r="AL22" s="18">
        <v>2</v>
      </c>
      <c r="AM22" s="18">
        <v>2</v>
      </c>
      <c r="AN22" s="18">
        <v>3</v>
      </c>
      <c r="AO22" s="18">
        <v>2</v>
      </c>
      <c r="AP22" s="18">
        <v>1</v>
      </c>
      <c r="AQ22" s="63">
        <f t="shared" si="2"/>
        <v>2.8181818181818183</v>
      </c>
    </row>
    <row r="23" spans="1:43" ht="39.950000000000003" customHeight="1" x14ac:dyDescent="0.25">
      <c r="A23" s="32" t="s">
        <v>152</v>
      </c>
      <c r="B23" s="32" t="s">
        <v>153</v>
      </c>
      <c r="C23" s="32" t="s">
        <v>22</v>
      </c>
      <c r="D23" s="32">
        <v>68941811</v>
      </c>
      <c r="E23" s="32" t="s">
        <v>23</v>
      </c>
      <c r="F23" s="36">
        <v>111000</v>
      </c>
      <c r="G23" s="37">
        <v>83250</v>
      </c>
      <c r="H23" s="18">
        <v>4</v>
      </c>
      <c r="I23" s="18">
        <v>5</v>
      </c>
      <c r="J23" s="18">
        <v>0</v>
      </c>
      <c r="K23" s="18">
        <v>5</v>
      </c>
      <c r="L23" s="18">
        <v>5</v>
      </c>
      <c r="M23" s="18">
        <v>5</v>
      </c>
      <c r="N23" s="18">
        <v>4</v>
      </c>
      <c r="O23" s="18">
        <v>2</v>
      </c>
      <c r="P23" s="18">
        <v>3</v>
      </c>
      <c r="Q23" s="18">
        <v>4</v>
      </c>
      <c r="R23" s="18">
        <v>2</v>
      </c>
      <c r="S23" s="61">
        <f t="shared" si="0"/>
        <v>3.5454545454545454</v>
      </c>
      <c r="T23" s="18">
        <v>4</v>
      </c>
      <c r="U23" s="18">
        <v>4</v>
      </c>
      <c r="V23" s="18">
        <v>0</v>
      </c>
      <c r="W23" s="18">
        <v>5</v>
      </c>
      <c r="X23" s="18">
        <v>4</v>
      </c>
      <c r="Y23" s="18">
        <v>3</v>
      </c>
      <c r="Z23" s="18">
        <v>4</v>
      </c>
      <c r="AA23" s="18">
        <v>3</v>
      </c>
      <c r="AB23" s="18">
        <v>4</v>
      </c>
      <c r="AC23" s="18">
        <v>4</v>
      </c>
      <c r="AD23" s="18">
        <v>2</v>
      </c>
      <c r="AE23" s="62">
        <f t="shared" si="1"/>
        <v>3.3636363636363638</v>
      </c>
      <c r="AF23" s="18">
        <v>2</v>
      </c>
      <c r="AG23" s="18">
        <v>4</v>
      </c>
      <c r="AH23" s="18">
        <v>0</v>
      </c>
      <c r="AI23" s="18">
        <v>3</v>
      </c>
      <c r="AJ23" s="18">
        <v>3</v>
      </c>
      <c r="AK23" s="18">
        <v>2</v>
      </c>
      <c r="AL23" s="18">
        <v>4</v>
      </c>
      <c r="AM23" s="18">
        <v>2</v>
      </c>
      <c r="AN23" s="18">
        <v>3</v>
      </c>
      <c r="AO23" s="18">
        <v>3</v>
      </c>
      <c r="AP23" s="18">
        <v>1</v>
      </c>
      <c r="AQ23" s="63">
        <f t="shared" si="2"/>
        <v>2.4545454545454546</v>
      </c>
    </row>
    <row r="24" spans="1:43" ht="39.950000000000003" customHeight="1" x14ac:dyDescent="0.25">
      <c r="A24" s="32" t="s">
        <v>154</v>
      </c>
      <c r="B24" s="32" t="s">
        <v>155</v>
      </c>
      <c r="C24" s="32" t="s">
        <v>31</v>
      </c>
      <c r="D24" s="32">
        <v>10699589</v>
      </c>
      <c r="E24" s="32" t="s">
        <v>32</v>
      </c>
      <c r="F24" s="36">
        <v>174600</v>
      </c>
      <c r="G24" s="37">
        <v>100000</v>
      </c>
      <c r="H24" s="18">
        <v>3</v>
      </c>
      <c r="I24" s="18">
        <v>4</v>
      </c>
      <c r="J24" s="18">
        <v>4</v>
      </c>
      <c r="K24" s="18">
        <v>3</v>
      </c>
      <c r="L24" s="18">
        <v>4</v>
      </c>
      <c r="M24" s="18">
        <v>2</v>
      </c>
      <c r="N24" s="18">
        <v>2</v>
      </c>
      <c r="O24" s="18">
        <v>3</v>
      </c>
      <c r="P24" s="18">
        <v>5</v>
      </c>
      <c r="Q24" s="18">
        <v>5</v>
      </c>
      <c r="R24" s="18">
        <v>4</v>
      </c>
      <c r="S24" s="61">
        <f t="shared" si="0"/>
        <v>3.5454545454545454</v>
      </c>
      <c r="T24" s="18">
        <v>3</v>
      </c>
      <c r="U24" s="18">
        <v>3</v>
      </c>
      <c r="V24" s="18">
        <v>4</v>
      </c>
      <c r="W24" s="18">
        <v>5</v>
      </c>
      <c r="X24" s="18">
        <v>4</v>
      </c>
      <c r="Y24" s="18">
        <v>4</v>
      </c>
      <c r="Z24" s="18">
        <v>2</v>
      </c>
      <c r="AA24" s="18">
        <v>4</v>
      </c>
      <c r="AB24" s="18">
        <v>5</v>
      </c>
      <c r="AC24" s="18">
        <v>5</v>
      </c>
      <c r="AD24" s="18">
        <v>4</v>
      </c>
      <c r="AE24" s="62">
        <f t="shared" si="1"/>
        <v>3.9090909090909092</v>
      </c>
      <c r="AF24" s="18">
        <v>4</v>
      </c>
      <c r="AG24" s="18">
        <v>3</v>
      </c>
      <c r="AH24" s="18">
        <v>4</v>
      </c>
      <c r="AI24" s="18">
        <v>5</v>
      </c>
      <c r="AJ24" s="18">
        <v>3</v>
      </c>
      <c r="AK24" s="18">
        <v>4</v>
      </c>
      <c r="AL24" s="18">
        <v>2</v>
      </c>
      <c r="AM24" s="18">
        <v>3</v>
      </c>
      <c r="AN24" s="18">
        <v>4</v>
      </c>
      <c r="AO24" s="18">
        <v>5</v>
      </c>
      <c r="AP24" s="18">
        <v>2</v>
      </c>
      <c r="AQ24" s="63">
        <f t="shared" si="2"/>
        <v>3.5454545454545454</v>
      </c>
    </row>
    <row r="25" spans="1:43" ht="39.950000000000003" customHeight="1" x14ac:dyDescent="0.25">
      <c r="A25" s="32" t="s">
        <v>156</v>
      </c>
      <c r="B25" s="32" t="s">
        <v>157</v>
      </c>
      <c r="C25" s="32" t="s">
        <v>34</v>
      </c>
      <c r="D25" s="32">
        <v>26639866</v>
      </c>
      <c r="E25" s="32" t="s">
        <v>35</v>
      </c>
      <c r="F25" s="36">
        <v>108000</v>
      </c>
      <c r="G25" s="37">
        <v>77000</v>
      </c>
      <c r="H25" s="18">
        <v>2</v>
      </c>
      <c r="I25" s="18">
        <v>4</v>
      </c>
      <c r="J25" s="18">
        <v>4</v>
      </c>
      <c r="K25" s="18">
        <v>4</v>
      </c>
      <c r="L25" s="18">
        <v>2</v>
      </c>
      <c r="M25" s="18">
        <v>5</v>
      </c>
      <c r="N25" s="18">
        <v>4</v>
      </c>
      <c r="O25" s="18">
        <v>2</v>
      </c>
      <c r="P25" s="18">
        <v>3</v>
      </c>
      <c r="Q25" s="18">
        <v>3</v>
      </c>
      <c r="R25" s="18">
        <v>1</v>
      </c>
      <c r="S25" s="61">
        <f t="shared" si="0"/>
        <v>3.0909090909090908</v>
      </c>
      <c r="T25" s="18">
        <v>2</v>
      </c>
      <c r="U25" s="18">
        <v>3</v>
      </c>
      <c r="V25" s="18">
        <v>4</v>
      </c>
      <c r="W25" s="18">
        <v>4</v>
      </c>
      <c r="X25" s="18">
        <v>2</v>
      </c>
      <c r="Y25" s="18">
        <v>2</v>
      </c>
      <c r="Z25" s="18">
        <v>4</v>
      </c>
      <c r="AA25" s="18">
        <v>3</v>
      </c>
      <c r="AB25" s="18">
        <v>3</v>
      </c>
      <c r="AC25" s="18">
        <v>4</v>
      </c>
      <c r="AD25" s="18">
        <v>1</v>
      </c>
      <c r="AE25" s="62">
        <f t="shared" si="1"/>
        <v>2.9090909090909092</v>
      </c>
      <c r="AF25" s="18">
        <v>2</v>
      </c>
      <c r="AG25" s="18">
        <v>3</v>
      </c>
      <c r="AH25" s="18">
        <v>4</v>
      </c>
      <c r="AI25" s="18">
        <v>3</v>
      </c>
      <c r="AJ25" s="18">
        <v>2</v>
      </c>
      <c r="AK25" s="18">
        <v>5</v>
      </c>
      <c r="AL25" s="18">
        <v>5</v>
      </c>
      <c r="AM25" s="18">
        <v>2</v>
      </c>
      <c r="AN25" s="18">
        <v>3</v>
      </c>
      <c r="AO25" s="18">
        <v>3</v>
      </c>
      <c r="AP25" s="18">
        <v>1</v>
      </c>
      <c r="AQ25" s="63">
        <f t="shared" si="2"/>
        <v>3</v>
      </c>
    </row>
    <row r="26" spans="1:43" ht="39.950000000000003" customHeight="1" x14ac:dyDescent="0.25">
      <c r="A26" s="32" t="s">
        <v>158</v>
      </c>
      <c r="B26" s="32" t="s">
        <v>159</v>
      </c>
      <c r="C26" s="32" t="s">
        <v>151</v>
      </c>
      <c r="D26" s="32">
        <v>47813113</v>
      </c>
      <c r="E26" s="32" t="s">
        <v>44</v>
      </c>
      <c r="F26" s="36">
        <v>98000</v>
      </c>
      <c r="G26" s="37">
        <v>73500</v>
      </c>
      <c r="H26" s="18">
        <v>2</v>
      </c>
      <c r="I26" s="18">
        <v>4</v>
      </c>
      <c r="J26" s="18">
        <v>3</v>
      </c>
      <c r="K26" s="18">
        <v>3</v>
      </c>
      <c r="L26" s="18">
        <v>3</v>
      </c>
      <c r="M26" s="18">
        <v>1</v>
      </c>
      <c r="N26" s="18">
        <v>2</v>
      </c>
      <c r="O26" s="18">
        <v>3</v>
      </c>
      <c r="P26" s="18">
        <v>2</v>
      </c>
      <c r="Q26" s="18">
        <v>1</v>
      </c>
      <c r="R26" s="18">
        <v>1</v>
      </c>
      <c r="S26" s="61">
        <f t="shared" si="0"/>
        <v>2.2727272727272729</v>
      </c>
      <c r="T26" s="18">
        <v>2</v>
      </c>
      <c r="U26" s="18">
        <v>4</v>
      </c>
      <c r="V26" s="18">
        <v>3</v>
      </c>
      <c r="W26" s="18">
        <v>3</v>
      </c>
      <c r="X26" s="18">
        <v>3</v>
      </c>
      <c r="Y26" s="18">
        <v>3</v>
      </c>
      <c r="Z26" s="18">
        <v>3</v>
      </c>
      <c r="AA26" s="18">
        <v>4</v>
      </c>
      <c r="AB26" s="18">
        <v>4</v>
      </c>
      <c r="AC26" s="18">
        <v>2</v>
      </c>
      <c r="AD26" s="18">
        <v>1</v>
      </c>
      <c r="AE26" s="62">
        <f t="shared" si="1"/>
        <v>2.9090909090909092</v>
      </c>
      <c r="AF26" s="18">
        <v>3</v>
      </c>
      <c r="AG26" s="18">
        <v>4</v>
      </c>
      <c r="AH26" s="18">
        <v>3</v>
      </c>
      <c r="AI26" s="18">
        <v>3</v>
      </c>
      <c r="AJ26" s="18">
        <v>3</v>
      </c>
      <c r="AK26" s="18">
        <v>3</v>
      </c>
      <c r="AL26" s="18">
        <v>3</v>
      </c>
      <c r="AM26" s="18">
        <v>3</v>
      </c>
      <c r="AN26" s="18">
        <v>3</v>
      </c>
      <c r="AO26" s="18">
        <v>1</v>
      </c>
      <c r="AP26" s="18">
        <v>1</v>
      </c>
      <c r="AQ26" s="63">
        <f t="shared" si="2"/>
        <v>2.7272727272727271</v>
      </c>
    </row>
    <row r="27" spans="1:43" ht="39.950000000000003" customHeight="1" x14ac:dyDescent="0.25">
      <c r="A27" s="32" t="s">
        <v>160</v>
      </c>
      <c r="B27" s="32" t="s">
        <v>161</v>
      </c>
      <c r="C27" s="32" t="s">
        <v>28</v>
      </c>
      <c r="D27" s="32">
        <v>87092581</v>
      </c>
      <c r="E27" s="32" t="s">
        <v>162</v>
      </c>
      <c r="F27" s="36">
        <v>159200</v>
      </c>
      <c r="G27" s="37">
        <v>97000</v>
      </c>
      <c r="H27" s="18">
        <v>4</v>
      </c>
      <c r="I27" s="18">
        <v>4</v>
      </c>
      <c r="J27" s="18">
        <v>3</v>
      </c>
      <c r="K27" s="18">
        <v>4</v>
      </c>
      <c r="L27" s="18">
        <v>4</v>
      </c>
      <c r="M27" s="18">
        <v>5</v>
      </c>
      <c r="N27" s="18">
        <v>4</v>
      </c>
      <c r="O27" s="18">
        <v>3</v>
      </c>
      <c r="P27" s="18">
        <v>3</v>
      </c>
      <c r="Q27" s="18">
        <v>5</v>
      </c>
      <c r="R27" s="18">
        <v>5</v>
      </c>
      <c r="S27" s="61">
        <f t="shared" si="0"/>
        <v>4</v>
      </c>
      <c r="T27" s="18">
        <v>3</v>
      </c>
      <c r="U27" s="18">
        <v>3</v>
      </c>
      <c r="V27" s="18">
        <v>3</v>
      </c>
      <c r="W27" s="18">
        <v>4</v>
      </c>
      <c r="X27" s="18">
        <v>4</v>
      </c>
      <c r="Y27" s="18">
        <v>4</v>
      </c>
      <c r="Z27" s="18">
        <v>3</v>
      </c>
      <c r="AA27" s="18">
        <v>2</v>
      </c>
      <c r="AB27" s="18">
        <v>4</v>
      </c>
      <c r="AC27" s="18">
        <v>5</v>
      </c>
      <c r="AD27" s="18">
        <v>5</v>
      </c>
      <c r="AE27" s="62">
        <f t="shared" si="1"/>
        <v>3.6363636363636362</v>
      </c>
      <c r="AF27" s="18">
        <v>4</v>
      </c>
      <c r="AG27" s="18">
        <v>3</v>
      </c>
      <c r="AH27" s="18">
        <v>3</v>
      </c>
      <c r="AI27" s="18">
        <v>4</v>
      </c>
      <c r="AJ27" s="18">
        <v>4</v>
      </c>
      <c r="AK27" s="18">
        <v>4</v>
      </c>
      <c r="AL27" s="18">
        <v>4</v>
      </c>
      <c r="AM27" s="18">
        <v>3</v>
      </c>
      <c r="AN27" s="18">
        <v>3</v>
      </c>
      <c r="AO27" s="18">
        <v>5</v>
      </c>
      <c r="AP27" s="18">
        <v>4</v>
      </c>
      <c r="AQ27" s="63">
        <f t="shared" si="2"/>
        <v>3.7272727272727271</v>
      </c>
    </row>
    <row r="28" spans="1:43" ht="39.950000000000003" customHeight="1" x14ac:dyDescent="0.25">
      <c r="A28" s="32" t="s">
        <v>163</v>
      </c>
      <c r="B28" s="32" t="s">
        <v>164</v>
      </c>
      <c r="C28" s="32" t="s">
        <v>34</v>
      </c>
      <c r="D28" s="32">
        <v>26639866</v>
      </c>
      <c r="E28" s="32" t="s">
        <v>35</v>
      </c>
      <c r="F28" s="36">
        <v>86000</v>
      </c>
      <c r="G28" s="37">
        <v>60000</v>
      </c>
      <c r="H28" s="18">
        <v>3</v>
      </c>
      <c r="I28" s="18">
        <v>4</v>
      </c>
      <c r="J28" s="18">
        <v>3</v>
      </c>
      <c r="K28" s="18">
        <v>4</v>
      </c>
      <c r="L28" s="18">
        <v>3</v>
      </c>
      <c r="M28" s="18">
        <v>5</v>
      </c>
      <c r="N28" s="18">
        <v>4</v>
      </c>
      <c r="O28" s="18">
        <v>2</v>
      </c>
      <c r="P28" s="18">
        <v>2</v>
      </c>
      <c r="Q28" s="18">
        <v>1</v>
      </c>
      <c r="R28" s="18">
        <v>1</v>
      </c>
      <c r="S28" s="61">
        <f t="shared" si="0"/>
        <v>2.9090909090909092</v>
      </c>
      <c r="T28" s="18">
        <v>2</v>
      </c>
      <c r="U28" s="18">
        <v>4</v>
      </c>
      <c r="V28" s="18">
        <v>3</v>
      </c>
      <c r="W28" s="18">
        <v>3</v>
      </c>
      <c r="X28" s="18">
        <v>3</v>
      </c>
      <c r="Y28" s="18">
        <v>2</v>
      </c>
      <c r="Z28" s="18">
        <v>5</v>
      </c>
      <c r="AA28" s="18">
        <v>2</v>
      </c>
      <c r="AB28" s="18">
        <v>3</v>
      </c>
      <c r="AC28" s="18">
        <v>1</v>
      </c>
      <c r="AD28" s="18">
        <v>1</v>
      </c>
      <c r="AE28" s="62">
        <f t="shared" si="1"/>
        <v>2.6363636363636362</v>
      </c>
      <c r="AF28" s="18">
        <v>3</v>
      </c>
      <c r="AG28" s="18">
        <v>3</v>
      </c>
      <c r="AH28" s="18">
        <v>3</v>
      </c>
      <c r="AI28" s="18">
        <v>2</v>
      </c>
      <c r="AJ28" s="18">
        <v>2</v>
      </c>
      <c r="AK28" s="18">
        <v>5</v>
      </c>
      <c r="AL28" s="18">
        <v>5</v>
      </c>
      <c r="AM28" s="18">
        <v>2</v>
      </c>
      <c r="AN28" s="18">
        <v>3</v>
      </c>
      <c r="AO28" s="18">
        <v>0</v>
      </c>
      <c r="AP28" s="18">
        <v>1</v>
      </c>
      <c r="AQ28" s="63">
        <f t="shared" si="2"/>
        <v>2.6363636363636362</v>
      </c>
    </row>
    <row r="29" spans="1:43" ht="39.950000000000003" customHeight="1" x14ac:dyDescent="0.25">
      <c r="A29" s="32" t="s">
        <v>165</v>
      </c>
      <c r="B29" s="32" t="s">
        <v>166</v>
      </c>
      <c r="C29" s="32" t="s">
        <v>167</v>
      </c>
      <c r="D29" s="32" t="s">
        <v>168</v>
      </c>
      <c r="E29" s="32" t="s">
        <v>23</v>
      </c>
      <c r="F29" s="36">
        <v>99600</v>
      </c>
      <c r="G29" s="37">
        <v>74700</v>
      </c>
      <c r="H29" s="18">
        <v>2</v>
      </c>
      <c r="I29" s="18">
        <v>4</v>
      </c>
      <c r="J29" s="18">
        <v>0</v>
      </c>
      <c r="K29" s="18">
        <v>1</v>
      </c>
      <c r="L29" s="18">
        <v>4</v>
      </c>
      <c r="M29" s="18">
        <v>1</v>
      </c>
      <c r="N29" s="18">
        <v>3</v>
      </c>
      <c r="O29" s="18">
        <v>2</v>
      </c>
      <c r="P29" s="18">
        <v>3</v>
      </c>
      <c r="Q29" s="18">
        <v>2</v>
      </c>
      <c r="R29" s="18">
        <v>1</v>
      </c>
      <c r="S29" s="61">
        <f t="shared" si="0"/>
        <v>2.0909090909090908</v>
      </c>
      <c r="T29" s="18">
        <v>3</v>
      </c>
      <c r="U29" s="18">
        <v>3</v>
      </c>
      <c r="V29" s="18">
        <v>0</v>
      </c>
      <c r="W29" s="18">
        <v>2</v>
      </c>
      <c r="X29" s="18">
        <v>3</v>
      </c>
      <c r="Y29" s="18">
        <v>3</v>
      </c>
      <c r="Z29" s="18">
        <v>3</v>
      </c>
      <c r="AA29" s="18">
        <v>2</v>
      </c>
      <c r="AB29" s="18">
        <v>3</v>
      </c>
      <c r="AC29" s="18">
        <v>2</v>
      </c>
      <c r="AD29" s="18">
        <v>1</v>
      </c>
      <c r="AE29" s="62">
        <f t="shared" si="1"/>
        <v>2.2727272727272729</v>
      </c>
      <c r="AF29" s="18">
        <v>3</v>
      </c>
      <c r="AG29" s="18">
        <v>3</v>
      </c>
      <c r="AH29" s="18">
        <v>0</v>
      </c>
      <c r="AI29" s="18">
        <v>3</v>
      </c>
      <c r="AJ29" s="18">
        <v>4</v>
      </c>
      <c r="AK29" s="18">
        <v>3</v>
      </c>
      <c r="AL29" s="18">
        <v>3</v>
      </c>
      <c r="AM29" s="18">
        <v>2</v>
      </c>
      <c r="AN29" s="18">
        <v>3</v>
      </c>
      <c r="AO29" s="18">
        <v>2</v>
      </c>
      <c r="AP29" s="18">
        <v>1</v>
      </c>
      <c r="AQ29" s="63">
        <f t="shared" si="2"/>
        <v>2.4545454545454546</v>
      </c>
    </row>
    <row r="30" spans="1:43" ht="39.950000000000003" customHeight="1" x14ac:dyDescent="0.25">
      <c r="A30" s="32" t="s">
        <v>169</v>
      </c>
      <c r="B30" s="32" t="s">
        <v>20</v>
      </c>
      <c r="C30" s="32" t="s">
        <v>13</v>
      </c>
      <c r="D30" s="32">
        <v>29393973</v>
      </c>
      <c r="E30" s="32" t="s">
        <v>14</v>
      </c>
      <c r="F30" s="36">
        <v>730000</v>
      </c>
      <c r="G30" s="37">
        <v>100000</v>
      </c>
      <c r="H30" s="18">
        <v>5</v>
      </c>
      <c r="I30" s="18">
        <v>5</v>
      </c>
      <c r="J30" s="18">
        <v>4</v>
      </c>
      <c r="K30" s="18">
        <v>5</v>
      </c>
      <c r="L30" s="18">
        <v>4</v>
      </c>
      <c r="M30" s="18">
        <v>5</v>
      </c>
      <c r="N30" s="18">
        <v>4</v>
      </c>
      <c r="O30" s="18">
        <v>4</v>
      </c>
      <c r="P30" s="18">
        <v>5</v>
      </c>
      <c r="Q30" s="18">
        <v>3</v>
      </c>
      <c r="R30" s="18">
        <v>3</v>
      </c>
      <c r="S30" s="61">
        <f t="shared" si="0"/>
        <v>4.2727272727272725</v>
      </c>
      <c r="T30" s="18">
        <v>5</v>
      </c>
      <c r="U30" s="18">
        <v>5</v>
      </c>
      <c r="V30" s="18">
        <v>4</v>
      </c>
      <c r="W30" s="18">
        <v>5</v>
      </c>
      <c r="X30" s="18">
        <v>4</v>
      </c>
      <c r="Y30" s="18">
        <v>5</v>
      </c>
      <c r="Z30" s="18">
        <v>5</v>
      </c>
      <c r="AA30" s="18">
        <v>4</v>
      </c>
      <c r="AB30" s="18">
        <v>5</v>
      </c>
      <c r="AC30" s="18">
        <v>2</v>
      </c>
      <c r="AD30" s="18">
        <v>3</v>
      </c>
      <c r="AE30" s="62">
        <f t="shared" si="1"/>
        <v>4.2727272727272725</v>
      </c>
      <c r="AF30" s="18">
        <v>5</v>
      </c>
      <c r="AG30" s="18">
        <v>5</v>
      </c>
      <c r="AH30" s="18">
        <v>4</v>
      </c>
      <c r="AI30" s="18">
        <v>5</v>
      </c>
      <c r="AJ30" s="18">
        <v>4</v>
      </c>
      <c r="AK30" s="18">
        <v>5</v>
      </c>
      <c r="AL30" s="18">
        <v>5</v>
      </c>
      <c r="AM30" s="18">
        <v>4</v>
      </c>
      <c r="AN30" s="18">
        <v>5</v>
      </c>
      <c r="AO30" s="18">
        <v>1</v>
      </c>
      <c r="AP30" s="18">
        <v>3</v>
      </c>
      <c r="AQ30" s="63">
        <f t="shared" si="2"/>
        <v>4.1818181818181817</v>
      </c>
    </row>
    <row r="31" spans="1:43" ht="39.950000000000003" customHeight="1" x14ac:dyDescent="0.25">
      <c r="A31" s="32" t="s">
        <v>170</v>
      </c>
      <c r="B31" s="32" t="s">
        <v>21</v>
      </c>
      <c r="C31" s="32" t="s">
        <v>13</v>
      </c>
      <c r="D31" s="32">
        <v>29393973</v>
      </c>
      <c r="E31" s="32" t="s">
        <v>14</v>
      </c>
      <c r="F31" s="36">
        <v>870000</v>
      </c>
      <c r="G31" s="37">
        <v>100000</v>
      </c>
      <c r="H31" s="18">
        <v>5</v>
      </c>
      <c r="I31" s="18">
        <v>5</v>
      </c>
      <c r="J31" s="18">
        <v>5</v>
      </c>
      <c r="K31" s="18">
        <v>5</v>
      </c>
      <c r="L31" s="18">
        <v>5</v>
      </c>
      <c r="M31" s="18">
        <v>5</v>
      </c>
      <c r="N31" s="18">
        <v>4</v>
      </c>
      <c r="O31" s="18">
        <v>5</v>
      </c>
      <c r="P31" s="18">
        <v>5</v>
      </c>
      <c r="Q31" s="18">
        <v>5</v>
      </c>
      <c r="R31" s="18">
        <v>1</v>
      </c>
      <c r="S31" s="61">
        <f t="shared" si="0"/>
        <v>4.5454545454545459</v>
      </c>
      <c r="T31" s="18">
        <v>5</v>
      </c>
      <c r="U31" s="18">
        <v>5</v>
      </c>
      <c r="V31" s="18">
        <v>5</v>
      </c>
      <c r="W31" s="18">
        <v>5</v>
      </c>
      <c r="X31" s="18">
        <v>5</v>
      </c>
      <c r="Y31" s="18">
        <v>5</v>
      </c>
      <c r="Z31" s="18">
        <v>4</v>
      </c>
      <c r="AA31" s="18">
        <v>5</v>
      </c>
      <c r="AB31" s="18">
        <v>5</v>
      </c>
      <c r="AC31" s="18">
        <v>4</v>
      </c>
      <c r="AD31" s="18">
        <v>1</v>
      </c>
      <c r="AE31" s="62">
        <f t="shared" si="1"/>
        <v>4.4545454545454541</v>
      </c>
      <c r="AF31" s="18">
        <v>5</v>
      </c>
      <c r="AG31" s="18">
        <v>5</v>
      </c>
      <c r="AH31" s="18">
        <v>5</v>
      </c>
      <c r="AI31" s="18">
        <v>5</v>
      </c>
      <c r="AJ31" s="18">
        <v>5</v>
      </c>
      <c r="AK31" s="18">
        <v>5</v>
      </c>
      <c r="AL31" s="18">
        <v>4</v>
      </c>
      <c r="AM31" s="18">
        <v>5</v>
      </c>
      <c r="AN31" s="18">
        <v>5</v>
      </c>
      <c r="AO31" s="18">
        <v>3</v>
      </c>
      <c r="AP31" s="18">
        <v>1</v>
      </c>
      <c r="AQ31" s="63">
        <f t="shared" si="2"/>
        <v>4.3636363636363633</v>
      </c>
    </row>
    <row r="32" spans="1:43" ht="39.950000000000003" customHeight="1" x14ac:dyDescent="0.25">
      <c r="A32" s="32" t="s">
        <v>171</v>
      </c>
      <c r="B32" s="32" t="s">
        <v>172</v>
      </c>
      <c r="C32" s="32" t="s">
        <v>108</v>
      </c>
      <c r="D32" s="32">
        <v>22835563</v>
      </c>
      <c r="E32" s="32" t="s">
        <v>109</v>
      </c>
      <c r="F32" s="36">
        <v>135000</v>
      </c>
      <c r="G32" s="37">
        <v>93000</v>
      </c>
      <c r="H32" s="18">
        <v>5</v>
      </c>
      <c r="I32" s="18">
        <v>5</v>
      </c>
      <c r="J32" s="18">
        <v>5</v>
      </c>
      <c r="K32" s="18">
        <v>4</v>
      </c>
      <c r="L32" s="18">
        <v>4</v>
      </c>
      <c r="M32" s="18">
        <v>5</v>
      </c>
      <c r="N32" s="18">
        <v>4</v>
      </c>
      <c r="O32" s="18">
        <v>4</v>
      </c>
      <c r="P32" s="18">
        <v>5</v>
      </c>
      <c r="Q32" s="18">
        <v>5</v>
      </c>
      <c r="R32" s="18">
        <v>2</v>
      </c>
      <c r="S32" s="61">
        <f t="shared" si="0"/>
        <v>4.3636363636363633</v>
      </c>
      <c r="T32" s="18">
        <v>5</v>
      </c>
      <c r="U32" s="18">
        <v>5</v>
      </c>
      <c r="V32" s="18">
        <v>5</v>
      </c>
      <c r="W32" s="18">
        <v>4</v>
      </c>
      <c r="X32" s="18">
        <v>4</v>
      </c>
      <c r="Y32" s="18">
        <v>4</v>
      </c>
      <c r="Z32" s="18">
        <v>4</v>
      </c>
      <c r="AA32" s="18">
        <v>4</v>
      </c>
      <c r="AB32" s="18">
        <v>5</v>
      </c>
      <c r="AC32" s="18">
        <v>4</v>
      </c>
      <c r="AD32" s="18">
        <v>2</v>
      </c>
      <c r="AE32" s="62">
        <f t="shared" si="1"/>
        <v>4.1818181818181817</v>
      </c>
      <c r="AF32" s="18">
        <v>5</v>
      </c>
      <c r="AG32" s="18">
        <v>5</v>
      </c>
      <c r="AH32" s="18">
        <v>5</v>
      </c>
      <c r="AI32" s="18">
        <v>4</v>
      </c>
      <c r="AJ32" s="18">
        <v>5</v>
      </c>
      <c r="AK32" s="18">
        <v>4</v>
      </c>
      <c r="AL32" s="18">
        <v>4</v>
      </c>
      <c r="AM32" s="18">
        <v>5</v>
      </c>
      <c r="AN32" s="18">
        <v>5</v>
      </c>
      <c r="AO32" s="18">
        <v>3</v>
      </c>
      <c r="AP32" s="18">
        <v>2</v>
      </c>
      <c r="AQ32" s="63">
        <f t="shared" si="2"/>
        <v>4.2727272727272725</v>
      </c>
    </row>
    <row r="33" spans="1:43" ht="39.950000000000003" customHeight="1" x14ac:dyDescent="0.25">
      <c r="A33" s="32" t="s">
        <v>173</v>
      </c>
      <c r="B33" s="32" t="s">
        <v>174</v>
      </c>
      <c r="C33" s="32" t="s">
        <v>108</v>
      </c>
      <c r="D33" s="32">
        <v>22835563</v>
      </c>
      <c r="E33" s="32" t="s">
        <v>109</v>
      </c>
      <c r="F33" s="36">
        <v>240000</v>
      </c>
      <c r="G33" s="37">
        <v>100000</v>
      </c>
      <c r="H33" s="18">
        <v>5</v>
      </c>
      <c r="I33" s="18">
        <v>5</v>
      </c>
      <c r="J33" s="18">
        <v>5</v>
      </c>
      <c r="K33" s="18">
        <v>4</v>
      </c>
      <c r="L33" s="18">
        <v>3</v>
      </c>
      <c r="M33" s="18">
        <v>5</v>
      </c>
      <c r="N33" s="18">
        <v>2</v>
      </c>
      <c r="O33" s="18">
        <v>4</v>
      </c>
      <c r="P33" s="18">
        <v>5</v>
      </c>
      <c r="Q33" s="18">
        <v>2</v>
      </c>
      <c r="R33" s="18">
        <v>3</v>
      </c>
      <c r="S33" s="61">
        <f t="shared" si="0"/>
        <v>3.9090909090909092</v>
      </c>
      <c r="T33" s="18">
        <v>5</v>
      </c>
      <c r="U33" s="18">
        <v>5</v>
      </c>
      <c r="V33" s="18">
        <v>5</v>
      </c>
      <c r="W33" s="18">
        <v>4</v>
      </c>
      <c r="X33" s="18">
        <v>3</v>
      </c>
      <c r="Y33" s="18">
        <v>5</v>
      </c>
      <c r="Z33" s="18">
        <v>2</v>
      </c>
      <c r="AA33" s="18">
        <v>5</v>
      </c>
      <c r="AB33" s="18">
        <v>5</v>
      </c>
      <c r="AC33" s="18">
        <v>2</v>
      </c>
      <c r="AD33" s="18">
        <v>3</v>
      </c>
      <c r="AE33" s="62">
        <f t="shared" si="1"/>
        <v>4</v>
      </c>
      <c r="AF33" s="18">
        <v>5</v>
      </c>
      <c r="AG33" s="18">
        <v>5</v>
      </c>
      <c r="AH33" s="18">
        <v>5</v>
      </c>
      <c r="AI33" s="18">
        <v>4</v>
      </c>
      <c r="AJ33" s="18">
        <v>3</v>
      </c>
      <c r="AK33" s="18">
        <v>5</v>
      </c>
      <c r="AL33" s="18">
        <v>3</v>
      </c>
      <c r="AM33" s="18">
        <v>4</v>
      </c>
      <c r="AN33" s="18">
        <v>5</v>
      </c>
      <c r="AO33" s="18">
        <v>1</v>
      </c>
      <c r="AP33" s="18">
        <v>3</v>
      </c>
      <c r="AQ33" s="63">
        <f t="shared" si="2"/>
        <v>3.9090909090909092</v>
      </c>
    </row>
    <row r="34" spans="1:43" ht="39.950000000000003" customHeight="1" x14ac:dyDescent="0.25">
      <c r="A34" s="40" t="s">
        <v>175</v>
      </c>
      <c r="B34" s="40" t="s">
        <v>176</v>
      </c>
      <c r="C34" s="40" t="s">
        <v>177</v>
      </c>
      <c r="D34" s="40" t="s">
        <v>178</v>
      </c>
      <c r="E34" s="40" t="s">
        <v>179</v>
      </c>
      <c r="F34" s="45">
        <v>107000</v>
      </c>
      <c r="G34" s="45">
        <v>80000</v>
      </c>
      <c r="H34" s="18">
        <v>3</v>
      </c>
      <c r="I34" s="18">
        <v>3</v>
      </c>
      <c r="J34" s="18">
        <v>4</v>
      </c>
      <c r="K34" s="18">
        <v>2</v>
      </c>
      <c r="L34" s="18">
        <v>3</v>
      </c>
      <c r="M34" s="18">
        <v>1</v>
      </c>
      <c r="N34" s="18">
        <v>4</v>
      </c>
      <c r="O34" s="18">
        <v>2</v>
      </c>
      <c r="P34" s="18">
        <v>2</v>
      </c>
      <c r="Q34" s="18">
        <v>2</v>
      </c>
      <c r="R34" s="18">
        <v>3</v>
      </c>
      <c r="S34" s="61">
        <f t="shared" si="0"/>
        <v>2.6363636363636362</v>
      </c>
      <c r="T34" s="18">
        <v>3</v>
      </c>
      <c r="U34" s="18">
        <v>3</v>
      </c>
      <c r="V34" s="18">
        <v>4</v>
      </c>
      <c r="W34" s="18">
        <v>2</v>
      </c>
      <c r="X34" s="18">
        <v>3</v>
      </c>
      <c r="Y34" s="18">
        <v>1</v>
      </c>
      <c r="Z34" s="18">
        <v>4</v>
      </c>
      <c r="AA34" s="18">
        <v>3</v>
      </c>
      <c r="AB34" s="18">
        <v>2</v>
      </c>
      <c r="AC34" s="18">
        <v>3</v>
      </c>
      <c r="AD34" s="18">
        <v>3</v>
      </c>
      <c r="AE34" s="62">
        <f t="shared" si="1"/>
        <v>2.8181818181818183</v>
      </c>
      <c r="AF34" s="18">
        <v>3</v>
      </c>
      <c r="AG34" s="18">
        <v>3</v>
      </c>
      <c r="AH34" s="18">
        <v>4</v>
      </c>
      <c r="AI34" s="18">
        <v>2</v>
      </c>
      <c r="AJ34" s="18">
        <v>3</v>
      </c>
      <c r="AK34" s="18">
        <v>1</v>
      </c>
      <c r="AL34" s="18">
        <v>4</v>
      </c>
      <c r="AM34" s="18">
        <v>2</v>
      </c>
      <c r="AN34" s="18">
        <v>1</v>
      </c>
      <c r="AO34" s="18">
        <v>2</v>
      </c>
      <c r="AP34" s="18">
        <v>3</v>
      </c>
      <c r="AQ34" s="63">
        <f t="shared" si="2"/>
        <v>2.5454545454545454</v>
      </c>
    </row>
    <row r="35" spans="1:43" ht="42" customHeight="1" x14ac:dyDescent="0.25">
      <c r="A35" s="3"/>
      <c r="B35" s="4"/>
      <c r="C35" s="4"/>
      <c r="D35" s="4"/>
      <c r="E35" s="4"/>
      <c r="F35" s="44">
        <f>SUM(F6:F34)</f>
        <v>9013000</v>
      </c>
      <c r="G35" s="44">
        <f>SUM(G6:G34)</f>
        <v>2212000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9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9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9"/>
    </row>
    <row r="36" spans="1:43" ht="60" customHeight="1" x14ac:dyDescent="0.25">
      <c r="A36" s="52"/>
      <c r="B36" s="53"/>
      <c r="C36" s="53"/>
      <c r="D36" s="53"/>
      <c r="E36" s="53"/>
      <c r="F36" s="53"/>
      <c r="G36" s="54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9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9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9"/>
    </row>
    <row r="37" spans="1:43" ht="60" customHeight="1" x14ac:dyDescent="0.25">
      <c r="A37" s="52"/>
      <c r="B37" s="53"/>
      <c r="C37" s="53"/>
      <c r="D37" s="53"/>
      <c r="E37" s="53"/>
      <c r="F37" s="53"/>
      <c r="G37" s="54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9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9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9"/>
    </row>
    <row r="38" spans="1:43" ht="60" customHeight="1" x14ac:dyDescent="0.25">
      <c r="A38" s="52"/>
      <c r="B38" s="53"/>
      <c r="C38" s="53"/>
      <c r="D38" s="53"/>
      <c r="E38" s="53"/>
      <c r="F38" s="53"/>
      <c r="G38" s="54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9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9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9"/>
    </row>
    <row r="39" spans="1:43" x14ac:dyDescent="0.25">
      <c r="A39" s="55"/>
      <c r="B39" s="56"/>
      <c r="C39" s="56"/>
      <c r="D39" s="56"/>
      <c r="E39" s="56"/>
      <c r="F39" s="56"/>
      <c r="G39" s="57"/>
      <c r="H39" s="58"/>
      <c r="I39" s="58"/>
      <c r="J39" s="58"/>
      <c r="K39" s="58"/>
      <c r="AE39" s="60"/>
    </row>
    <row r="40" spans="1:43" x14ac:dyDescent="0.25">
      <c r="A40" s="55"/>
      <c r="B40" s="56"/>
      <c r="C40" s="56"/>
      <c r="D40" s="56"/>
      <c r="E40" s="56"/>
      <c r="F40" s="56"/>
      <c r="G40" s="57"/>
      <c r="H40" s="58"/>
      <c r="I40" s="58"/>
      <c r="J40" s="58"/>
      <c r="K40" s="58"/>
    </row>
    <row r="41" spans="1:43" x14ac:dyDescent="0.25">
      <c r="A41" s="19"/>
      <c r="B41" s="49"/>
      <c r="C41" s="49"/>
      <c r="D41" s="49"/>
      <c r="E41" s="49"/>
      <c r="F41" s="49"/>
      <c r="G41" s="50"/>
    </row>
    <row r="42" spans="1:43" x14ac:dyDescent="0.25">
      <c r="A42" s="19"/>
      <c r="B42" s="49"/>
      <c r="C42" s="49"/>
      <c r="D42" s="49"/>
      <c r="E42" s="49"/>
      <c r="F42" s="49"/>
      <c r="G42" s="50"/>
    </row>
    <row r="43" spans="1:43" x14ac:dyDescent="0.25">
      <c r="A43" s="19"/>
      <c r="B43" s="49"/>
      <c r="C43" s="49"/>
      <c r="D43" s="49"/>
      <c r="E43" s="49"/>
      <c r="F43" s="49"/>
      <c r="G43" s="50"/>
    </row>
    <row r="44" spans="1:43" x14ac:dyDescent="0.25">
      <c r="A44" s="19"/>
      <c r="B44" s="49"/>
      <c r="C44" s="49"/>
      <c r="D44" s="49"/>
      <c r="E44" s="49"/>
      <c r="F44" s="49"/>
      <c r="G44" s="50"/>
    </row>
    <row r="45" spans="1:43" x14ac:dyDescent="0.25">
      <c r="A45" s="19"/>
      <c r="B45" s="49"/>
      <c r="C45" s="49"/>
      <c r="D45" s="49"/>
      <c r="E45" s="49"/>
      <c r="F45" s="49"/>
      <c r="G45" s="50"/>
    </row>
    <row r="46" spans="1:43" x14ac:dyDescent="0.25">
      <c r="A46" s="19"/>
      <c r="B46" s="49"/>
      <c r="C46" s="49"/>
      <c r="D46" s="49"/>
      <c r="E46" s="49"/>
      <c r="F46" s="49"/>
      <c r="G46" s="50"/>
    </row>
    <row r="47" spans="1:43" x14ac:dyDescent="0.25">
      <c r="A47" s="19"/>
      <c r="B47" s="49"/>
      <c r="C47" s="49"/>
      <c r="D47" s="49"/>
      <c r="E47" s="49"/>
      <c r="F47" s="49"/>
      <c r="G47" s="50"/>
    </row>
    <row r="48" spans="1:43" x14ac:dyDescent="0.25">
      <c r="A48" s="19"/>
      <c r="B48" s="49"/>
      <c r="C48" s="49"/>
      <c r="D48" s="49"/>
      <c r="E48" s="49"/>
      <c r="F48" s="49"/>
      <c r="G48" s="50"/>
    </row>
    <row r="49" spans="1:7" x14ac:dyDescent="0.25">
      <c r="A49" s="19"/>
      <c r="B49" s="49"/>
      <c r="C49" s="49"/>
      <c r="D49" s="49"/>
      <c r="E49" s="49"/>
      <c r="F49" s="49"/>
      <c r="G49" s="50"/>
    </row>
    <row r="50" spans="1:7" x14ac:dyDescent="0.25">
      <c r="A50" s="19"/>
      <c r="B50" s="49"/>
      <c r="C50" s="49"/>
      <c r="D50" s="49"/>
      <c r="E50" s="49"/>
      <c r="F50" s="49"/>
      <c r="G50" s="50"/>
    </row>
    <row r="51" spans="1:7" x14ac:dyDescent="0.25">
      <c r="A51" s="19"/>
      <c r="B51" s="49"/>
      <c r="C51" s="49"/>
      <c r="D51" s="49"/>
      <c r="E51" s="49"/>
      <c r="F51" s="49"/>
      <c r="G51" s="50"/>
    </row>
    <row r="52" spans="1:7" x14ac:dyDescent="0.25">
      <c r="A52" s="19"/>
      <c r="B52" s="49"/>
      <c r="C52" s="49"/>
      <c r="D52" s="49"/>
      <c r="E52" s="49"/>
      <c r="F52" s="49"/>
      <c r="G52" s="50"/>
    </row>
    <row r="53" spans="1:7" x14ac:dyDescent="0.25">
      <c r="A53" s="19"/>
      <c r="B53" s="49"/>
      <c r="C53" s="49"/>
      <c r="D53" s="49"/>
      <c r="E53" s="49"/>
      <c r="F53" s="49"/>
      <c r="G53" s="50"/>
    </row>
    <row r="54" spans="1:7" x14ac:dyDescent="0.25">
      <c r="A54" s="19"/>
      <c r="B54" s="49"/>
      <c r="C54" s="49"/>
      <c r="D54" s="49"/>
      <c r="E54" s="49"/>
      <c r="F54" s="49"/>
      <c r="G54" s="50"/>
    </row>
    <row r="55" spans="1:7" x14ac:dyDescent="0.25">
      <c r="A55" s="19"/>
      <c r="B55" s="49"/>
      <c r="C55" s="49"/>
      <c r="D55" s="49"/>
      <c r="E55" s="49"/>
      <c r="F55" s="49"/>
      <c r="G55" s="50"/>
    </row>
    <row r="56" spans="1:7" x14ac:dyDescent="0.25">
      <c r="A56" s="19"/>
      <c r="B56" s="49"/>
      <c r="C56" s="49"/>
      <c r="D56" s="49"/>
      <c r="E56" s="49"/>
      <c r="F56" s="49"/>
      <c r="G56" s="50"/>
    </row>
    <row r="57" spans="1:7" x14ac:dyDescent="0.25">
      <c r="A57" s="19"/>
      <c r="B57" s="49"/>
      <c r="C57" s="49"/>
      <c r="D57" s="49"/>
      <c r="E57" s="49"/>
      <c r="F57" s="49"/>
      <c r="G57" s="50"/>
    </row>
  </sheetData>
  <mergeCells count="46">
    <mergeCell ref="A3:A5"/>
    <mergeCell ref="B3:B5"/>
    <mergeCell ref="C3:C5"/>
    <mergeCell ref="D3:D5"/>
    <mergeCell ref="E3:E5"/>
    <mergeCell ref="F3:F5"/>
    <mergeCell ref="G3:G5"/>
    <mergeCell ref="W4:W5"/>
    <mergeCell ref="H3:S3"/>
    <mergeCell ref="T3:AE3"/>
    <mergeCell ref="AA4:AA5"/>
    <mergeCell ref="AB4:AB5"/>
    <mergeCell ref="AC4:AC5"/>
    <mergeCell ref="AD4:AD5"/>
    <mergeCell ref="AE4:AE5"/>
    <mergeCell ref="O4:O5"/>
    <mergeCell ref="Q4:Q5"/>
    <mergeCell ref="U4:U5"/>
    <mergeCell ref="V4:V5"/>
    <mergeCell ref="AF3:AQ3"/>
    <mergeCell ref="H4:H5"/>
    <mergeCell ref="I4:I5"/>
    <mergeCell ref="J4:J5"/>
    <mergeCell ref="K4:K5"/>
    <mergeCell ref="L4:L5"/>
    <mergeCell ref="M4:M5"/>
    <mergeCell ref="N4:N5"/>
    <mergeCell ref="P4:P5"/>
    <mergeCell ref="R4:R5"/>
    <mergeCell ref="S4:S5"/>
    <mergeCell ref="T4:T5"/>
    <mergeCell ref="AJ4:AJ5"/>
    <mergeCell ref="X4:X5"/>
    <mergeCell ref="Y4:Y5"/>
    <mergeCell ref="Z4:Z5"/>
    <mergeCell ref="AF4:AF5"/>
    <mergeCell ref="AI4:AI5"/>
    <mergeCell ref="AQ4:AQ5"/>
    <mergeCell ref="AK4:AK5"/>
    <mergeCell ref="AL4:AL5"/>
    <mergeCell ref="AM4:AM5"/>
    <mergeCell ref="AN4:AN5"/>
    <mergeCell ref="AO4:AO5"/>
    <mergeCell ref="AP4:AP5"/>
    <mergeCell ref="AG4:AG5"/>
    <mergeCell ref="AH4:AH5"/>
  </mergeCells>
  <pageMargins left="0.7" right="0.7" top="0.78740157499999996" bottom="0.78740157499999996" header="0.3" footer="0.3"/>
  <pageSetup paperSize="8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8"/>
  <sheetViews>
    <sheetView topLeftCell="A6" zoomScale="70" zoomScaleNormal="70" workbookViewId="0">
      <selection activeCell="S15" sqref="S15"/>
    </sheetView>
  </sheetViews>
  <sheetFormatPr defaultColWidth="9.140625" defaultRowHeight="15" x14ac:dyDescent="0.25"/>
  <cols>
    <col min="1" max="1" width="14.140625" style="12" customWidth="1"/>
    <col min="2" max="2" width="27" style="14" customWidth="1"/>
    <col min="3" max="3" width="21.5703125" style="14" customWidth="1"/>
    <col min="4" max="4" width="13" style="14" customWidth="1"/>
    <col min="5" max="5" width="30.140625" style="14" customWidth="1"/>
    <col min="6" max="6" width="15.140625" style="14" customWidth="1"/>
    <col min="7" max="7" width="15.5703125" style="14" customWidth="1"/>
    <col min="8" max="18" width="10.7109375" style="12" customWidth="1"/>
    <col min="19" max="19" width="14.85546875" style="12" customWidth="1"/>
    <col min="20" max="30" width="10.7109375" style="12" customWidth="1"/>
    <col min="31" max="31" width="15.140625" style="12" customWidth="1"/>
    <col min="32" max="42" width="10.7109375" style="12" customWidth="1"/>
    <col min="43" max="43" width="13.7109375" style="12" customWidth="1"/>
    <col min="44" max="44" width="10.7109375" style="12" customWidth="1"/>
    <col min="45" max="16384" width="9.140625" style="12"/>
  </cols>
  <sheetData>
    <row r="1" spans="1:43" ht="29.25" customHeight="1" x14ac:dyDescent="0.35">
      <c r="A1" s="274" t="s">
        <v>226</v>
      </c>
      <c r="B1" s="274"/>
    </row>
    <row r="2" spans="1:43" ht="33.75" customHeight="1" thickBot="1" x14ac:dyDescent="0.3"/>
    <row r="3" spans="1:43" ht="39.75" customHeight="1" x14ac:dyDescent="0.25">
      <c r="A3" s="264" t="s">
        <v>0</v>
      </c>
      <c r="B3" s="267" t="s">
        <v>1</v>
      </c>
      <c r="C3" s="267" t="s">
        <v>2</v>
      </c>
      <c r="D3" s="267" t="s">
        <v>3</v>
      </c>
      <c r="E3" s="267" t="s">
        <v>4</v>
      </c>
      <c r="F3" s="267" t="s">
        <v>6</v>
      </c>
      <c r="G3" s="270" t="s">
        <v>5</v>
      </c>
      <c r="H3" s="273" t="s">
        <v>90</v>
      </c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 t="s">
        <v>83</v>
      </c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 t="s">
        <v>82</v>
      </c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5"/>
    </row>
    <row r="4" spans="1:43" ht="15" customHeight="1" x14ac:dyDescent="0.25">
      <c r="A4" s="265"/>
      <c r="B4" s="268"/>
      <c r="C4" s="268"/>
      <c r="D4" s="268"/>
      <c r="E4" s="268"/>
      <c r="F4" s="268"/>
      <c r="G4" s="271"/>
      <c r="H4" s="259" t="s">
        <v>86</v>
      </c>
      <c r="I4" s="259" t="s">
        <v>85</v>
      </c>
      <c r="J4" s="259" t="s">
        <v>84</v>
      </c>
      <c r="K4" s="259" t="s">
        <v>252</v>
      </c>
      <c r="L4" s="259" t="s">
        <v>253</v>
      </c>
      <c r="M4" s="259" t="s">
        <v>254</v>
      </c>
      <c r="N4" s="259" t="s">
        <v>255</v>
      </c>
      <c r="O4" s="259" t="s">
        <v>256</v>
      </c>
      <c r="P4" s="259" t="s">
        <v>257</v>
      </c>
      <c r="Q4" s="259" t="s">
        <v>258</v>
      </c>
      <c r="R4" s="259" t="s">
        <v>259</v>
      </c>
      <c r="S4" s="261" t="s">
        <v>91</v>
      </c>
      <c r="T4" s="257" t="s">
        <v>86</v>
      </c>
      <c r="U4" s="257" t="s">
        <v>85</v>
      </c>
      <c r="V4" s="257" t="s">
        <v>84</v>
      </c>
      <c r="W4" s="257" t="s">
        <v>252</v>
      </c>
      <c r="X4" s="257" t="s">
        <v>253</v>
      </c>
      <c r="Y4" s="257" t="s">
        <v>254</v>
      </c>
      <c r="Z4" s="257" t="s">
        <v>255</v>
      </c>
      <c r="AA4" s="257" t="s">
        <v>256</v>
      </c>
      <c r="AB4" s="257" t="s">
        <v>257</v>
      </c>
      <c r="AC4" s="257" t="s">
        <v>258</v>
      </c>
      <c r="AD4" s="257" t="s">
        <v>259</v>
      </c>
      <c r="AE4" s="255" t="s">
        <v>89</v>
      </c>
      <c r="AF4" s="245" t="s">
        <v>86</v>
      </c>
      <c r="AG4" s="245" t="s">
        <v>85</v>
      </c>
      <c r="AH4" s="245" t="s">
        <v>84</v>
      </c>
      <c r="AI4" s="245" t="s">
        <v>252</v>
      </c>
      <c r="AJ4" s="245" t="s">
        <v>253</v>
      </c>
      <c r="AK4" s="245" t="s">
        <v>254</v>
      </c>
      <c r="AL4" s="245" t="s">
        <v>255</v>
      </c>
      <c r="AM4" s="245" t="s">
        <v>256</v>
      </c>
      <c r="AN4" s="245" t="s">
        <v>257</v>
      </c>
      <c r="AO4" s="245" t="s">
        <v>258</v>
      </c>
      <c r="AP4" s="245" t="s">
        <v>259</v>
      </c>
      <c r="AQ4" s="276" t="s">
        <v>88</v>
      </c>
    </row>
    <row r="5" spans="1:43" ht="37.5" customHeight="1" thickBot="1" x14ac:dyDescent="0.3">
      <c r="A5" s="266"/>
      <c r="B5" s="269"/>
      <c r="C5" s="269"/>
      <c r="D5" s="269"/>
      <c r="E5" s="269"/>
      <c r="F5" s="269"/>
      <c r="G5" s="272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2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63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77"/>
    </row>
    <row r="6" spans="1:43" ht="39.950000000000003" customHeight="1" x14ac:dyDescent="0.25">
      <c r="A6" s="41" t="s">
        <v>184</v>
      </c>
      <c r="B6" s="41" t="s">
        <v>185</v>
      </c>
      <c r="C6" s="41" t="s">
        <v>36</v>
      </c>
      <c r="D6" s="41" t="s">
        <v>37</v>
      </c>
      <c r="E6" s="41" t="s">
        <v>38</v>
      </c>
      <c r="F6" s="42">
        <v>32250</v>
      </c>
      <c r="G6" s="43">
        <v>24200</v>
      </c>
      <c r="H6" s="18">
        <v>4</v>
      </c>
      <c r="I6" s="18">
        <v>5</v>
      </c>
      <c r="J6" s="18">
        <v>0</v>
      </c>
      <c r="K6" s="18">
        <v>2</v>
      </c>
      <c r="L6" s="18">
        <v>3</v>
      </c>
      <c r="M6" s="18">
        <v>3</v>
      </c>
      <c r="N6" s="18">
        <v>3</v>
      </c>
      <c r="O6" s="18">
        <v>2</v>
      </c>
      <c r="P6" s="18">
        <v>2</v>
      </c>
      <c r="Q6" s="18">
        <v>5</v>
      </c>
      <c r="R6" s="18">
        <v>3</v>
      </c>
      <c r="S6" s="64">
        <f>SUM(H6:R6)/11</f>
        <v>2.9090909090909092</v>
      </c>
      <c r="T6" s="18">
        <v>4</v>
      </c>
      <c r="U6" s="18">
        <v>3</v>
      </c>
      <c r="V6" s="18">
        <v>0</v>
      </c>
      <c r="W6" s="18">
        <v>2</v>
      </c>
      <c r="X6" s="18">
        <v>4</v>
      </c>
      <c r="Y6" s="18">
        <v>2</v>
      </c>
      <c r="Z6" s="18">
        <v>3</v>
      </c>
      <c r="AA6" s="18">
        <v>2</v>
      </c>
      <c r="AB6" s="18">
        <v>1</v>
      </c>
      <c r="AC6" s="18">
        <v>5</v>
      </c>
      <c r="AD6" s="18">
        <v>4</v>
      </c>
      <c r="AE6" s="61">
        <f>SUM(T6:AD6)/11</f>
        <v>2.7272727272727271</v>
      </c>
      <c r="AF6" s="18">
        <v>4</v>
      </c>
      <c r="AG6" s="18">
        <v>3</v>
      </c>
      <c r="AH6" s="18">
        <v>0</v>
      </c>
      <c r="AI6" s="18">
        <v>2</v>
      </c>
      <c r="AJ6" s="18">
        <v>3</v>
      </c>
      <c r="AK6" s="18">
        <v>5</v>
      </c>
      <c r="AL6" s="18">
        <v>3</v>
      </c>
      <c r="AM6" s="18">
        <v>2</v>
      </c>
      <c r="AN6" s="18">
        <v>3</v>
      </c>
      <c r="AO6" s="18">
        <v>5</v>
      </c>
      <c r="AP6" s="18">
        <v>1</v>
      </c>
      <c r="AQ6" s="62">
        <f>SUM(AF6:AP6)/11</f>
        <v>2.8181818181818183</v>
      </c>
    </row>
    <row r="7" spans="1:43" ht="39.950000000000003" customHeight="1" x14ac:dyDescent="0.25">
      <c r="A7" s="41" t="s">
        <v>186</v>
      </c>
      <c r="B7" s="41" t="s">
        <v>187</v>
      </c>
      <c r="C7" s="41" t="s">
        <v>7</v>
      </c>
      <c r="D7" s="41" t="s">
        <v>8</v>
      </c>
      <c r="E7" s="41" t="s">
        <v>94</v>
      </c>
      <c r="F7" s="42">
        <v>65000</v>
      </c>
      <c r="G7" s="43">
        <v>45000</v>
      </c>
      <c r="H7" s="18">
        <v>2</v>
      </c>
      <c r="I7" s="18">
        <v>5</v>
      </c>
      <c r="J7" s="18">
        <v>4</v>
      </c>
      <c r="K7" s="18">
        <v>2</v>
      </c>
      <c r="L7" s="18">
        <v>2</v>
      </c>
      <c r="M7" s="18">
        <v>3</v>
      </c>
      <c r="N7" s="18">
        <v>2</v>
      </c>
      <c r="O7" s="18">
        <v>2</v>
      </c>
      <c r="P7" s="18">
        <v>3</v>
      </c>
      <c r="Q7" s="18">
        <v>1</v>
      </c>
      <c r="R7" s="18">
        <v>1</v>
      </c>
      <c r="S7" s="64">
        <f t="shared" ref="S7:S17" si="0">SUM(H7:R7)/11</f>
        <v>2.4545454545454546</v>
      </c>
      <c r="T7" s="18">
        <v>4</v>
      </c>
      <c r="U7" s="18">
        <v>3</v>
      </c>
      <c r="V7" s="18">
        <v>3</v>
      </c>
      <c r="W7" s="18">
        <v>2</v>
      </c>
      <c r="X7" s="18">
        <v>3</v>
      </c>
      <c r="Y7" s="18">
        <v>1</v>
      </c>
      <c r="Z7" s="18">
        <v>2</v>
      </c>
      <c r="AA7" s="18">
        <v>2</v>
      </c>
      <c r="AB7" s="18">
        <v>3</v>
      </c>
      <c r="AC7" s="18">
        <v>1</v>
      </c>
      <c r="AD7" s="18">
        <v>1</v>
      </c>
      <c r="AE7" s="61">
        <f t="shared" ref="AE7:AE17" si="1">SUM(T7:AD7)/11</f>
        <v>2.2727272727272729</v>
      </c>
      <c r="AF7" s="18">
        <v>4</v>
      </c>
      <c r="AG7" s="18">
        <v>3</v>
      </c>
      <c r="AH7" s="18">
        <v>3</v>
      </c>
      <c r="AI7" s="18">
        <v>3</v>
      </c>
      <c r="AJ7" s="18">
        <v>4</v>
      </c>
      <c r="AK7" s="18">
        <v>3</v>
      </c>
      <c r="AL7" s="18">
        <v>1</v>
      </c>
      <c r="AM7" s="18">
        <v>2</v>
      </c>
      <c r="AN7" s="18">
        <v>2</v>
      </c>
      <c r="AO7" s="18">
        <v>1</v>
      </c>
      <c r="AP7" s="18">
        <v>1</v>
      </c>
      <c r="AQ7" s="62">
        <f t="shared" ref="AQ7:AQ17" si="2">SUM(AF7:AP7)/11</f>
        <v>2.4545454545454546</v>
      </c>
    </row>
    <row r="8" spans="1:43" ht="39.950000000000003" customHeight="1" x14ac:dyDescent="0.25">
      <c r="A8" s="41" t="s">
        <v>188</v>
      </c>
      <c r="B8" s="41" t="s">
        <v>189</v>
      </c>
      <c r="C8" s="41" t="s">
        <v>24</v>
      </c>
      <c r="D8" s="41">
        <v>47813512</v>
      </c>
      <c r="E8" s="41" t="s">
        <v>25</v>
      </c>
      <c r="F8" s="42">
        <v>67000</v>
      </c>
      <c r="G8" s="43">
        <v>50000</v>
      </c>
      <c r="H8" s="18">
        <v>4</v>
      </c>
      <c r="I8" s="18">
        <v>5</v>
      </c>
      <c r="J8" s="18">
        <v>5</v>
      </c>
      <c r="K8" s="18">
        <v>3</v>
      </c>
      <c r="L8" s="18">
        <v>5</v>
      </c>
      <c r="M8" s="18"/>
      <c r="N8" s="18">
        <v>4</v>
      </c>
      <c r="O8" s="18">
        <v>3</v>
      </c>
      <c r="P8" s="18">
        <v>3</v>
      </c>
      <c r="Q8" s="18">
        <v>3</v>
      </c>
      <c r="R8" s="18">
        <v>5</v>
      </c>
      <c r="S8" s="64">
        <f>SUM(H8:R8)/10</f>
        <v>4</v>
      </c>
      <c r="T8" s="18">
        <v>4</v>
      </c>
      <c r="U8" s="18">
        <v>5</v>
      </c>
      <c r="V8" s="18">
        <v>5</v>
      </c>
      <c r="W8" s="18">
        <v>3</v>
      </c>
      <c r="X8" s="18">
        <v>5</v>
      </c>
      <c r="Y8" s="18"/>
      <c r="Z8" s="18">
        <v>4</v>
      </c>
      <c r="AA8" s="18">
        <v>4</v>
      </c>
      <c r="AB8" s="18">
        <v>3</v>
      </c>
      <c r="AC8" s="18">
        <v>4</v>
      </c>
      <c r="AD8" s="18">
        <v>5</v>
      </c>
      <c r="AE8" s="61">
        <f>SUM(T8:AD8)/10</f>
        <v>4.2</v>
      </c>
      <c r="AF8" s="18">
        <v>5</v>
      </c>
      <c r="AG8" s="18">
        <v>4</v>
      </c>
      <c r="AH8" s="18">
        <v>5</v>
      </c>
      <c r="AI8" s="18">
        <v>3</v>
      </c>
      <c r="AJ8" s="18">
        <v>5</v>
      </c>
      <c r="AK8" s="18"/>
      <c r="AL8" s="18">
        <v>5</v>
      </c>
      <c r="AM8" s="18">
        <v>3</v>
      </c>
      <c r="AN8" s="18">
        <v>2</v>
      </c>
      <c r="AO8" s="18">
        <v>3</v>
      </c>
      <c r="AP8" s="18">
        <v>5</v>
      </c>
      <c r="AQ8" s="62">
        <f>SUM(AF8:AP8)/10</f>
        <v>4</v>
      </c>
    </row>
    <row r="9" spans="1:43" ht="39.950000000000003" customHeight="1" x14ac:dyDescent="0.25">
      <c r="A9" s="41" t="s">
        <v>190</v>
      </c>
      <c r="B9" s="41" t="s">
        <v>78</v>
      </c>
      <c r="C9" s="41" t="s">
        <v>79</v>
      </c>
      <c r="D9" s="41"/>
      <c r="E9" s="41" t="s">
        <v>80</v>
      </c>
      <c r="F9" s="42">
        <v>40000</v>
      </c>
      <c r="G9" s="43">
        <v>30000</v>
      </c>
      <c r="H9" s="18">
        <v>3</v>
      </c>
      <c r="I9" s="18">
        <v>4</v>
      </c>
      <c r="J9" s="18">
        <v>5</v>
      </c>
      <c r="K9" s="18">
        <v>3</v>
      </c>
      <c r="L9" s="18">
        <v>1</v>
      </c>
      <c r="M9" s="18">
        <v>1</v>
      </c>
      <c r="N9" s="18">
        <v>1</v>
      </c>
      <c r="O9" s="18">
        <v>2</v>
      </c>
      <c r="P9" s="18">
        <v>2</v>
      </c>
      <c r="Q9" s="18">
        <v>0</v>
      </c>
      <c r="R9" s="18">
        <v>1</v>
      </c>
      <c r="S9" s="64">
        <f t="shared" si="0"/>
        <v>2.0909090909090908</v>
      </c>
      <c r="T9" s="18">
        <v>3</v>
      </c>
      <c r="U9" s="18">
        <v>3</v>
      </c>
      <c r="V9" s="18">
        <v>5</v>
      </c>
      <c r="W9" s="18">
        <v>2</v>
      </c>
      <c r="X9" s="18">
        <v>1</v>
      </c>
      <c r="Y9" s="18">
        <v>1</v>
      </c>
      <c r="Z9" s="18">
        <v>2</v>
      </c>
      <c r="AA9" s="18">
        <v>1</v>
      </c>
      <c r="AB9" s="18">
        <v>3</v>
      </c>
      <c r="AC9" s="18">
        <v>0</v>
      </c>
      <c r="AD9" s="18">
        <v>1</v>
      </c>
      <c r="AE9" s="61">
        <f t="shared" si="1"/>
        <v>2</v>
      </c>
      <c r="AF9" s="18">
        <v>3</v>
      </c>
      <c r="AG9" s="18">
        <v>3</v>
      </c>
      <c r="AH9" s="18">
        <v>5</v>
      </c>
      <c r="AI9" s="18">
        <v>3</v>
      </c>
      <c r="AJ9" s="18">
        <v>1</v>
      </c>
      <c r="AK9" s="18">
        <v>5</v>
      </c>
      <c r="AL9" s="18">
        <v>1</v>
      </c>
      <c r="AM9" s="18">
        <v>1</v>
      </c>
      <c r="AN9" s="18">
        <v>4</v>
      </c>
      <c r="AO9" s="18">
        <v>0</v>
      </c>
      <c r="AP9" s="18">
        <v>1</v>
      </c>
      <c r="AQ9" s="62">
        <f t="shared" si="2"/>
        <v>2.4545454545454546</v>
      </c>
    </row>
    <row r="10" spans="1:43" ht="39.950000000000003" customHeight="1" x14ac:dyDescent="0.25">
      <c r="A10" s="41" t="s">
        <v>191</v>
      </c>
      <c r="B10" s="41" t="s">
        <v>192</v>
      </c>
      <c r="C10" s="41" t="s">
        <v>193</v>
      </c>
      <c r="D10" s="41"/>
      <c r="E10" s="41" t="s">
        <v>194</v>
      </c>
      <c r="F10" s="42">
        <v>50000</v>
      </c>
      <c r="G10" s="43">
        <v>37500</v>
      </c>
      <c r="H10" s="18">
        <v>3</v>
      </c>
      <c r="I10" s="18">
        <v>4</v>
      </c>
      <c r="J10" s="18">
        <v>4</v>
      </c>
      <c r="K10" s="18">
        <v>3</v>
      </c>
      <c r="L10" s="18">
        <v>3</v>
      </c>
      <c r="M10" s="18">
        <v>5</v>
      </c>
      <c r="N10" s="18">
        <v>2</v>
      </c>
      <c r="O10" s="18">
        <v>2</v>
      </c>
      <c r="P10" s="18">
        <v>3</v>
      </c>
      <c r="Q10" s="18">
        <v>1</v>
      </c>
      <c r="R10" s="18">
        <v>1</v>
      </c>
      <c r="S10" s="64">
        <f t="shared" si="0"/>
        <v>2.8181818181818183</v>
      </c>
      <c r="T10" s="18">
        <v>4</v>
      </c>
      <c r="U10" s="18">
        <v>3</v>
      </c>
      <c r="V10" s="18">
        <v>4</v>
      </c>
      <c r="W10" s="18">
        <v>2</v>
      </c>
      <c r="X10" s="18">
        <v>2</v>
      </c>
      <c r="Y10" s="18">
        <v>4</v>
      </c>
      <c r="Z10" s="18">
        <v>3</v>
      </c>
      <c r="AA10" s="18">
        <v>2</v>
      </c>
      <c r="AB10" s="18">
        <v>2</v>
      </c>
      <c r="AC10" s="18">
        <v>1</v>
      </c>
      <c r="AD10" s="18">
        <v>3</v>
      </c>
      <c r="AE10" s="61">
        <f t="shared" si="1"/>
        <v>2.7272727272727271</v>
      </c>
      <c r="AF10" s="18">
        <v>4</v>
      </c>
      <c r="AG10" s="18">
        <v>3</v>
      </c>
      <c r="AH10" s="18">
        <v>4</v>
      </c>
      <c r="AI10" s="18">
        <v>3</v>
      </c>
      <c r="AJ10" s="18">
        <v>2</v>
      </c>
      <c r="AK10" s="18">
        <v>5</v>
      </c>
      <c r="AL10" s="18">
        <v>3</v>
      </c>
      <c r="AM10" s="18">
        <v>2</v>
      </c>
      <c r="AN10" s="18">
        <v>3</v>
      </c>
      <c r="AO10" s="18">
        <v>2</v>
      </c>
      <c r="AP10" s="18">
        <v>2</v>
      </c>
      <c r="AQ10" s="62">
        <f t="shared" si="2"/>
        <v>3</v>
      </c>
    </row>
    <row r="11" spans="1:43" ht="39.950000000000003" customHeight="1" x14ac:dyDescent="0.25">
      <c r="A11" s="41" t="s">
        <v>195</v>
      </c>
      <c r="B11" s="41" t="s">
        <v>196</v>
      </c>
      <c r="C11" s="41" t="s">
        <v>197</v>
      </c>
      <c r="D11" s="41">
        <v>26591014</v>
      </c>
      <c r="E11" s="41" t="s">
        <v>198</v>
      </c>
      <c r="F11" s="42">
        <v>64000</v>
      </c>
      <c r="G11" s="43">
        <v>48000</v>
      </c>
      <c r="H11" s="18">
        <v>2</v>
      </c>
      <c r="I11" s="18">
        <v>4</v>
      </c>
      <c r="J11" s="18">
        <v>3</v>
      </c>
      <c r="K11" s="18">
        <v>5</v>
      </c>
      <c r="L11" s="18">
        <v>3</v>
      </c>
      <c r="M11" s="18">
        <v>4</v>
      </c>
      <c r="N11" s="18">
        <v>3</v>
      </c>
      <c r="O11" s="18">
        <v>2</v>
      </c>
      <c r="P11" s="18">
        <v>1</v>
      </c>
      <c r="Q11" s="18">
        <v>5</v>
      </c>
      <c r="R11" s="18">
        <v>5</v>
      </c>
      <c r="S11" s="64">
        <f t="shared" si="0"/>
        <v>3.3636363636363638</v>
      </c>
      <c r="T11" s="18">
        <v>2</v>
      </c>
      <c r="U11" s="18">
        <v>3</v>
      </c>
      <c r="V11" s="18">
        <v>3</v>
      </c>
      <c r="W11" s="18">
        <v>5</v>
      </c>
      <c r="X11" s="18">
        <v>4</v>
      </c>
      <c r="Y11" s="18">
        <v>4</v>
      </c>
      <c r="Z11" s="18">
        <v>2</v>
      </c>
      <c r="AA11" s="18">
        <v>2</v>
      </c>
      <c r="AB11" s="18">
        <v>2</v>
      </c>
      <c r="AC11" s="18">
        <v>5</v>
      </c>
      <c r="AD11" s="18">
        <v>5</v>
      </c>
      <c r="AE11" s="61">
        <f t="shared" si="1"/>
        <v>3.3636363636363638</v>
      </c>
      <c r="AF11" s="18">
        <v>3</v>
      </c>
      <c r="AG11" s="18">
        <v>3</v>
      </c>
      <c r="AH11" s="18">
        <v>3</v>
      </c>
      <c r="AI11" s="18">
        <v>4</v>
      </c>
      <c r="AJ11" s="18">
        <v>4</v>
      </c>
      <c r="AK11" s="18">
        <v>5</v>
      </c>
      <c r="AL11" s="18">
        <v>2</v>
      </c>
      <c r="AM11" s="18">
        <v>2</v>
      </c>
      <c r="AN11" s="18">
        <v>3</v>
      </c>
      <c r="AO11" s="18">
        <v>5</v>
      </c>
      <c r="AP11" s="18">
        <v>5</v>
      </c>
      <c r="AQ11" s="62">
        <f t="shared" si="2"/>
        <v>3.5454545454545454</v>
      </c>
    </row>
    <row r="12" spans="1:43" ht="39.950000000000003" customHeight="1" x14ac:dyDescent="0.25">
      <c r="A12" s="41" t="s">
        <v>199</v>
      </c>
      <c r="B12" s="41" t="s">
        <v>200</v>
      </c>
      <c r="C12" s="41" t="s">
        <v>39</v>
      </c>
      <c r="D12" s="41"/>
      <c r="E12" s="41" t="s">
        <v>40</v>
      </c>
      <c r="F12" s="42">
        <v>44000</v>
      </c>
      <c r="G12" s="43">
        <v>24000</v>
      </c>
      <c r="H12" s="18">
        <v>4</v>
      </c>
      <c r="I12" s="18">
        <v>5</v>
      </c>
      <c r="J12" s="18">
        <v>4</v>
      </c>
      <c r="K12" s="18">
        <v>4</v>
      </c>
      <c r="L12" s="18">
        <v>3</v>
      </c>
      <c r="M12" s="18">
        <v>5</v>
      </c>
      <c r="N12" s="18">
        <v>1</v>
      </c>
      <c r="O12" s="18">
        <v>2</v>
      </c>
      <c r="P12" s="18">
        <v>4</v>
      </c>
      <c r="Q12" s="18">
        <v>5</v>
      </c>
      <c r="R12" s="18">
        <v>2</v>
      </c>
      <c r="S12" s="64">
        <f t="shared" si="0"/>
        <v>3.5454545454545454</v>
      </c>
      <c r="T12" s="18">
        <v>4</v>
      </c>
      <c r="U12" s="18">
        <v>4</v>
      </c>
      <c r="V12" s="18">
        <v>4</v>
      </c>
      <c r="W12" s="18">
        <v>4</v>
      </c>
      <c r="X12" s="18">
        <v>3</v>
      </c>
      <c r="Y12" s="18">
        <v>4</v>
      </c>
      <c r="Z12" s="18">
        <v>2</v>
      </c>
      <c r="AA12" s="18">
        <v>3</v>
      </c>
      <c r="AB12" s="18">
        <v>3</v>
      </c>
      <c r="AC12" s="18">
        <v>5</v>
      </c>
      <c r="AD12" s="18">
        <v>1</v>
      </c>
      <c r="AE12" s="61">
        <f t="shared" si="1"/>
        <v>3.3636363636363638</v>
      </c>
      <c r="AF12" s="18">
        <v>4</v>
      </c>
      <c r="AG12" s="18">
        <v>4</v>
      </c>
      <c r="AH12" s="18">
        <v>4</v>
      </c>
      <c r="AI12" s="18">
        <v>4</v>
      </c>
      <c r="AJ12" s="18">
        <v>3</v>
      </c>
      <c r="AK12" s="18">
        <v>5</v>
      </c>
      <c r="AL12" s="18">
        <v>2</v>
      </c>
      <c r="AM12" s="18">
        <v>2</v>
      </c>
      <c r="AN12" s="18">
        <v>4</v>
      </c>
      <c r="AO12" s="18">
        <v>5</v>
      </c>
      <c r="AP12" s="18">
        <v>1</v>
      </c>
      <c r="AQ12" s="62">
        <f t="shared" si="2"/>
        <v>3.4545454545454546</v>
      </c>
    </row>
    <row r="13" spans="1:43" ht="39.950000000000003" customHeight="1" x14ac:dyDescent="0.25">
      <c r="A13" s="41" t="s">
        <v>201</v>
      </c>
      <c r="B13" s="41" t="s">
        <v>202</v>
      </c>
      <c r="C13" s="41" t="s">
        <v>203</v>
      </c>
      <c r="D13" s="41"/>
      <c r="E13" s="41" t="s">
        <v>204</v>
      </c>
      <c r="F13" s="42">
        <v>50000</v>
      </c>
      <c r="G13" s="43">
        <v>37500</v>
      </c>
      <c r="H13" s="18">
        <v>1</v>
      </c>
      <c r="I13" s="18">
        <v>5</v>
      </c>
      <c r="J13" s="18">
        <v>2</v>
      </c>
      <c r="K13" s="18">
        <v>3</v>
      </c>
      <c r="L13" s="18">
        <v>2</v>
      </c>
      <c r="M13" s="18">
        <v>2</v>
      </c>
      <c r="N13" s="18">
        <v>3</v>
      </c>
      <c r="O13" s="18">
        <v>3</v>
      </c>
      <c r="P13" s="18">
        <v>2</v>
      </c>
      <c r="Q13" s="18">
        <v>0</v>
      </c>
      <c r="R13" s="18">
        <v>1</v>
      </c>
      <c r="S13" s="64">
        <f t="shared" si="0"/>
        <v>2.1818181818181817</v>
      </c>
      <c r="T13" s="18">
        <v>1</v>
      </c>
      <c r="U13" s="18">
        <v>4</v>
      </c>
      <c r="V13" s="18">
        <v>2</v>
      </c>
      <c r="W13" s="18">
        <v>3</v>
      </c>
      <c r="X13" s="18">
        <v>4</v>
      </c>
      <c r="Y13" s="18">
        <v>1</v>
      </c>
      <c r="Z13" s="18">
        <v>2</v>
      </c>
      <c r="AA13" s="18">
        <v>2</v>
      </c>
      <c r="AB13" s="18">
        <v>2</v>
      </c>
      <c r="AC13" s="18">
        <v>1</v>
      </c>
      <c r="AD13" s="18">
        <v>1</v>
      </c>
      <c r="AE13" s="61">
        <f t="shared" si="1"/>
        <v>2.0909090909090908</v>
      </c>
      <c r="AF13" s="18">
        <v>1</v>
      </c>
      <c r="AG13" s="18">
        <v>4</v>
      </c>
      <c r="AH13" s="18">
        <v>2</v>
      </c>
      <c r="AI13" s="18">
        <v>4</v>
      </c>
      <c r="AJ13" s="18">
        <v>3</v>
      </c>
      <c r="AK13" s="18">
        <v>2</v>
      </c>
      <c r="AL13" s="18">
        <v>3</v>
      </c>
      <c r="AM13" s="18">
        <v>3</v>
      </c>
      <c r="AN13" s="18">
        <v>2</v>
      </c>
      <c r="AO13" s="18">
        <v>1</v>
      </c>
      <c r="AP13" s="18">
        <v>1</v>
      </c>
      <c r="AQ13" s="62">
        <f t="shared" si="2"/>
        <v>2.3636363636363638</v>
      </c>
    </row>
    <row r="14" spans="1:43" ht="39.950000000000003" customHeight="1" x14ac:dyDescent="0.25">
      <c r="A14" s="41" t="s">
        <v>205</v>
      </c>
      <c r="B14" s="41" t="s">
        <v>206</v>
      </c>
      <c r="C14" s="41" t="s">
        <v>207</v>
      </c>
      <c r="D14" s="41"/>
      <c r="E14" s="41" t="s">
        <v>208</v>
      </c>
      <c r="F14" s="42">
        <v>65000</v>
      </c>
      <c r="G14" s="43">
        <v>48750</v>
      </c>
      <c r="H14" s="18">
        <v>4</v>
      </c>
      <c r="I14" s="18">
        <v>4</v>
      </c>
      <c r="J14" s="18">
        <v>4</v>
      </c>
      <c r="K14" s="18">
        <v>4</v>
      </c>
      <c r="L14" s="18">
        <v>4</v>
      </c>
      <c r="M14" s="18">
        <v>3</v>
      </c>
      <c r="N14" s="18">
        <v>1</v>
      </c>
      <c r="O14" s="18">
        <v>2</v>
      </c>
      <c r="P14" s="18">
        <v>5</v>
      </c>
      <c r="Q14" s="18">
        <v>5</v>
      </c>
      <c r="R14" s="18">
        <v>1</v>
      </c>
      <c r="S14" s="64">
        <f t="shared" si="0"/>
        <v>3.3636363636363638</v>
      </c>
      <c r="T14" s="18">
        <v>5</v>
      </c>
      <c r="U14" s="18">
        <v>4</v>
      </c>
      <c r="V14" s="18">
        <v>4</v>
      </c>
      <c r="W14" s="18">
        <v>4</v>
      </c>
      <c r="X14" s="18">
        <v>3</v>
      </c>
      <c r="Y14" s="18">
        <v>4</v>
      </c>
      <c r="Z14" s="18">
        <v>1</v>
      </c>
      <c r="AA14" s="18">
        <v>2</v>
      </c>
      <c r="AB14" s="18">
        <v>5</v>
      </c>
      <c r="AC14" s="18">
        <v>5</v>
      </c>
      <c r="AD14" s="18">
        <v>1</v>
      </c>
      <c r="AE14" s="61">
        <f t="shared" si="1"/>
        <v>3.4545454545454546</v>
      </c>
      <c r="AF14" s="18">
        <v>5</v>
      </c>
      <c r="AG14" s="18">
        <v>3</v>
      </c>
      <c r="AH14" s="18">
        <v>4</v>
      </c>
      <c r="AI14" s="18">
        <v>4</v>
      </c>
      <c r="AJ14" s="18">
        <v>3</v>
      </c>
      <c r="AK14" s="18">
        <v>4</v>
      </c>
      <c r="AL14" s="18">
        <v>1</v>
      </c>
      <c r="AM14" s="18">
        <v>2</v>
      </c>
      <c r="AN14" s="18">
        <v>4</v>
      </c>
      <c r="AO14" s="18">
        <v>5</v>
      </c>
      <c r="AP14" s="18">
        <v>1</v>
      </c>
      <c r="AQ14" s="62">
        <f t="shared" si="2"/>
        <v>3.2727272727272729</v>
      </c>
    </row>
    <row r="15" spans="1:43" ht="39.950000000000003" customHeight="1" x14ac:dyDescent="0.25">
      <c r="A15" s="41" t="s">
        <v>209</v>
      </c>
      <c r="B15" s="41" t="s">
        <v>210</v>
      </c>
      <c r="C15" s="41" t="s">
        <v>211</v>
      </c>
      <c r="D15" s="41"/>
      <c r="E15" s="41" t="s">
        <v>212</v>
      </c>
      <c r="F15" s="42">
        <v>58000</v>
      </c>
      <c r="G15" s="43">
        <v>43000</v>
      </c>
      <c r="H15" s="18">
        <v>4</v>
      </c>
      <c r="I15" s="18">
        <v>4</v>
      </c>
      <c r="J15" s="18">
        <v>4</v>
      </c>
      <c r="K15" s="18">
        <v>3</v>
      </c>
      <c r="L15" s="18">
        <v>3</v>
      </c>
      <c r="M15" s="18">
        <v>3</v>
      </c>
      <c r="N15" s="18">
        <v>1</v>
      </c>
      <c r="O15" s="18">
        <v>2</v>
      </c>
      <c r="P15" s="18"/>
      <c r="Q15" s="18">
        <v>5</v>
      </c>
      <c r="R15" s="18">
        <v>1</v>
      </c>
      <c r="S15" s="64">
        <f>SUM(H15:R15)/10</f>
        <v>3</v>
      </c>
      <c r="T15" s="18">
        <v>5</v>
      </c>
      <c r="U15" s="18">
        <v>3</v>
      </c>
      <c r="V15" s="18">
        <v>4</v>
      </c>
      <c r="W15" s="18">
        <v>3</v>
      </c>
      <c r="X15" s="18">
        <v>3</v>
      </c>
      <c r="Y15" s="18">
        <v>4</v>
      </c>
      <c r="Z15" s="18">
        <v>2</v>
      </c>
      <c r="AA15" s="18">
        <v>3</v>
      </c>
      <c r="AB15" s="18"/>
      <c r="AC15" s="18">
        <v>5</v>
      </c>
      <c r="AD15" s="18">
        <v>1</v>
      </c>
      <c r="AE15" s="61">
        <f>SUM(T15:AD15)/10</f>
        <v>3.3</v>
      </c>
      <c r="AF15" s="18">
        <v>5</v>
      </c>
      <c r="AG15" s="18">
        <v>3</v>
      </c>
      <c r="AH15" s="18">
        <v>4</v>
      </c>
      <c r="AI15" s="18">
        <v>3</v>
      </c>
      <c r="AJ15" s="18">
        <v>3</v>
      </c>
      <c r="AK15" s="18">
        <v>4</v>
      </c>
      <c r="AL15" s="18">
        <v>2</v>
      </c>
      <c r="AM15" s="18">
        <v>2</v>
      </c>
      <c r="AN15" s="18"/>
      <c r="AO15" s="18">
        <v>5</v>
      </c>
      <c r="AP15" s="18">
        <v>1</v>
      </c>
      <c r="AQ15" s="62">
        <f>SUM(AF15:AP15)/10</f>
        <v>3.2</v>
      </c>
    </row>
    <row r="16" spans="1:43" ht="39.950000000000003" customHeight="1" x14ac:dyDescent="0.25">
      <c r="A16" s="41" t="s">
        <v>213</v>
      </c>
      <c r="B16" s="41" t="s">
        <v>214</v>
      </c>
      <c r="C16" s="41" t="s">
        <v>215</v>
      </c>
      <c r="D16" s="41">
        <v>73147559</v>
      </c>
      <c r="E16" s="41" t="s">
        <v>216</v>
      </c>
      <c r="F16" s="42">
        <v>75000</v>
      </c>
      <c r="G16" s="43">
        <v>40000</v>
      </c>
      <c r="H16" s="18">
        <v>5</v>
      </c>
      <c r="I16" s="18">
        <v>5</v>
      </c>
      <c r="J16" s="18">
        <v>5</v>
      </c>
      <c r="K16" s="18">
        <v>4</v>
      </c>
      <c r="L16" s="18">
        <v>4</v>
      </c>
      <c r="M16" s="18">
        <v>5</v>
      </c>
      <c r="N16" s="18">
        <v>2</v>
      </c>
      <c r="O16" s="18">
        <v>2</v>
      </c>
      <c r="P16" s="18">
        <v>3</v>
      </c>
      <c r="Q16" s="18">
        <v>5</v>
      </c>
      <c r="R16" s="18">
        <v>5</v>
      </c>
      <c r="S16" s="64">
        <f t="shared" si="0"/>
        <v>4.0909090909090908</v>
      </c>
      <c r="T16" s="18">
        <v>5</v>
      </c>
      <c r="U16" s="18">
        <v>5</v>
      </c>
      <c r="V16" s="18">
        <v>5</v>
      </c>
      <c r="W16" s="18">
        <v>4</v>
      </c>
      <c r="X16" s="18">
        <v>4</v>
      </c>
      <c r="Y16" s="18">
        <v>5</v>
      </c>
      <c r="Z16" s="18">
        <v>2</v>
      </c>
      <c r="AA16" s="18">
        <v>3</v>
      </c>
      <c r="AB16" s="18">
        <v>3</v>
      </c>
      <c r="AC16" s="18">
        <v>5</v>
      </c>
      <c r="AD16" s="18">
        <v>5</v>
      </c>
      <c r="AE16" s="61">
        <f t="shared" si="1"/>
        <v>4.1818181818181817</v>
      </c>
      <c r="AF16" s="18">
        <v>5</v>
      </c>
      <c r="AG16" s="18">
        <v>4</v>
      </c>
      <c r="AH16" s="18">
        <v>5</v>
      </c>
      <c r="AI16" s="18">
        <v>4</v>
      </c>
      <c r="AJ16" s="18">
        <v>4</v>
      </c>
      <c r="AK16" s="18">
        <v>5</v>
      </c>
      <c r="AL16" s="18">
        <v>2</v>
      </c>
      <c r="AM16" s="18">
        <v>3</v>
      </c>
      <c r="AN16" s="18">
        <v>3</v>
      </c>
      <c r="AO16" s="18">
        <v>5</v>
      </c>
      <c r="AP16" s="18">
        <v>5</v>
      </c>
      <c r="AQ16" s="62">
        <f t="shared" si="2"/>
        <v>4.0909090909090908</v>
      </c>
    </row>
    <row r="17" spans="1:43" ht="39.950000000000003" customHeight="1" x14ac:dyDescent="0.25">
      <c r="A17" s="41" t="s">
        <v>217</v>
      </c>
      <c r="B17" s="41" t="s">
        <v>218</v>
      </c>
      <c r="C17" s="41" t="s">
        <v>219</v>
      </c>
      <c r="D17" s="41" t="s">
        <v>220</v>
      </c>
      <c r="E17" s="41" t="s">
        <v>221</v>
      </c>
      <c r="F17" s="42">
        <v>67000</v>
      </c>
      <c r="G17" s="43">
        <v>50000</v>
      </c>
      <c r="H17" s="18">
        <v>4</v>
      </c>
      <c r="I17" s="18">
        <v>4</v>
      </c>
      <c r="J17" s="18">
        <v>3</v>
      </c>
      <c r="K17" s="18">
        <v>4</v>
      </c>
      <c r="L17" s="18">
        <v>3</v>
      </c>
      <c r="M17" s="18">
        <v>3</v>
      </c>
      <c r="N17" s="18">
        <v>2</v>
      </c>
      <c r="O17" s="18">
        <v>2</v>
      </c>
      <c r="P17" s="18">
        <v>4</v>
      </c>
      <c r="Q17" s="18">
        <v>5</v>
      </c>
      <c r="R17" s="18">
        <v>5</v>
      </c>
      <c r="S17" s="64">
        <f t="shared" si="0"/>
        <v>3.5454545454545454</v>
      </c>
      <c r="T17" s="18">
        <v>5</v>
      </c>
      <c r="U17" s="18">
        <v>3</v>
      </c>
      <c r="V17" s="18">
        <v>3</v>
      </c>
      <c r="W17" s="18">
        <v>4</v>
      </c>
      <c r="X17" s="18">
        <v>3</v>
      </c>
      <c r="Y17" s="18">
        <v>3</v>
      </c>
      <c r="Z17" s="18">
        <v>3</v>
      </c>
      <c r="AA17" s="18">
        <v>3</v>
      </c>
      <c r="AB17" s="18">
        <v>3</v>
      </c>
      <c r="AC17" s="18">
        <v>5</v>
      </c>
      <c r="AD17" s="18">
        <v>5</v>
      </c>
      <c r="AE17" s="61">
        <f t="shared" si="1"/>
        <v>3.6363636363636362</v>
      </c>
      <c r="AF17" s="18">
        <v>5</v>
      </c>
      <c r="AG17" s="18">
        <v>3</v>
      </c>
      <c r="AH17" s="18">
        <v>3</v>
      </c>
      <c r="AI17" s="18">
        <v>4</v>
      </c>
      <c r="AJ17" s="18">
        <v>3</v>
      </c>
      <c r="AK17" s="18">
        <v>4</v>
      </c>
      <c r="AL17" s="18">
        <v>2</v>
      </c>
      <c r="AM17" s="18">
        <v>2</v>
      </c>
      <c r="AN17" s="18">
        <v>3</v>
      </c>
      <c r="AO17" s="18">
        <v>5</v>
      </c>
      <c r="AP17" s="18">
        <v>5</v>
      </c>
      <c r="AQ17" s="62">
        <f t="shared" si="2"/>
        <v>3.5454545454545454</v>
      </c>
    </row>
    <row r="18" spans="1:43" x14ac:dyDescent="0.25">
      <c r="A18" s="3"/>
      <c r="B18" s="4"/>
      <c r="C18" s="4"/>
      <c r="D18" s="4"/>
      <c r="E18" s="4"/>
      <c r="F18" s="44">
        <f>SUM(F6:F17)</f>
        <v>677250</v>
      </c>
      <c r="G18" s="44">
        <f>SUM(G6:G17)</f>
        <v>477950</v>
      </c>
    </row>
  </sheetData>
  <mergeCells count="47">
    <mergeCell ref="AG4:AG5"/>
    <mergeCell ref="AH4:AH5"/>
    <mergeCell ref="A1:B1"/>
    <mergeCell ref="AF3:AQ3"/>
    <mergeCell ref="AF4:AF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T3:AE3"/>
    <mergeCell ref="T4:T5"/>
    <mergeCell ref="AE4:AE5"/>
    <mergeCell ref="A3:A5"/>
    <mergeCell ref="B3:B5"/>
    <mergeCell ref="C3:C5"/>
    <mergeCell ref="D3:D5"/>
    <mergeCell ref="E3:E5"/>
    <mergeCell ref="F3:F5"/>
    <mergeCell ref="G3:G5"/>
    <mergeCell ref="H3:S3"/>
    <mergeCell ref="H4:H5"/>
    <mergeCell ref="I4:I5"/>
    <mergeCell ref="J4:J5"/>
    <mergeCell ref="K4:K5"/>
    <mergeCell ref="L4:L5"/>
    <mergeCell ref="M4:M5"/>
    <mergeCell ref="Y4:Y5"/>
    <mergeCell ref="N4:N5"/>
    <mergeCell ref="Q4:Q5"/>
    <mergeCell ref="R4:R5"/>
    <mergeCell ref="S4:S5"/>
    <mergeCell ref="O4:O5"/>
    <mergeCell ref="P4:P5"/>
    <mergeCell ref="U4:U5"/>
    <mergeCell ref="V4:V5"/>
    <mergeCell ref="W4:W5"/>
    <mergeCell ref="X4:X5"/>
    <mergeCell ref="AD4:AD5"/>
    <mergeCell ref="Z4:Z5"/>
    <mergeCell ref="AA4:AA5"/>
    <mergeCell ref="AB4:AB5"/>
    <mergeCell ref="AC4:AC5"/>
  </mergeCells>
  <pageMargins left="0.7" right="0.7" top="0.78740157499999996" bottom="0.78740157499999996" header="0.3" footer="0.3"/>
  <pageSetup paperSize="8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"/>
  <sheetViews>
    <sheetView topLeftCell="R1" zoomScale="86" zoomScaleNormal="86" workbookViewId="0">
      <selection activeCell="S6" sqref="S6"/>
    </sheetView>
  </sheetViews>
  <sheetFormatPr defaultColWidth="9.140625" defaultRowHeight="15" x14ac:dyDescent="0.25"/>
  <cols>
    <col min="1" max="1" width="14.42578125" style="12" customWidth="1"/>
    <col min="2" max="2" width="27.140625" style="14" customWidth="1"/>
    <col min="3" max="3" width="24.5703125" style="14" customWidth="1"/>
    <col min="4" max="4" width="20.7109375" style="14" customWidth="1"/>
    <col min="5" max="5" width="16.85546875" style="12" customWidth="1"/>
    <col min="6" max="6" width="13.5703125" style="14" customWidth="1"/>
    <col min="7" max="7" width="13.5703125" style="12" customWidth="1"/>
    <col min="8" max="18" width="10.7109375" style="12" customWidth="1"/>
    <col min="19" max="19" width="14.85546875" style="12" customWidth="1"/>
    <col min="20" max="30" width="10.7109375" style="12" customWidth="1"/>
    <col min="31" max="31" width="14.7109375" style="12" customWidth="1"/>
    <col min="32" max="42" width="10.7109375" style="12" customWidth="1"/>
    <col min="43" max="43" width="16.28515625" style="12" customWidth="1"/>
    <col min="44" max="44" width="10.7109375" style="12" customWidth="1"/>
    <col min="45" max="16384" width="9.140625" style="12"/>
  </cols>
  <sheetData>
    <row r="1" spans="1:43" ht="27.75" customHeight="1" x14ac:dyDescent="0.35">
      <c r="A1" s="274" t="s">
        <v>227</v>
      </c>
      <c r="B1" s="274"/>
    </row>
    <row r="3" spans="1:43" ht="39" customHeight="1" x14ac:dyDescent="0.25">
      <c r="A3" s="233" t="s">
        <v>0</v>
      </c>
      <c r="B3" s="233" t="s">
        <v>1</v>
      </c>
      <c r="C3" s="233" t="s">
        <v>2</v>
      </c>
      <c r="D3" s="233" t="s">
        <v>3</v>
      </c>
      <c r="E3" s="233" t="s">
        <v>4</v>
      </c>
      <c r="F3" s="233" t="s">
        <v>6</v>
      </c>
      <c r="G3" s="230" t="s">
        <v>5</v>
      </c>
      <c r="H3" s="237" t="s">
        <v>90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 t="s">
        <v>83</v>
      </c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 t="s">
        <v>82</v>
      </c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</row>
    <row r="4" spans="1:43" ht="14.45" customHeight="1" x14ac:dyDescent="0.25">
      <c r="A4" s="233"/>
      <c r="B4" s="233"/>
      <c r="C4" s="233"/>
      <c r="D4" s="233"/>
      <c r="E4" s="233"/>
      <c r="F4" s="233"/>
      <c r="G4" s="230"/>
      <c r="H4" s="259" t="s">
        <v>86</v>
      </c>
      <c r="I4" s="259" t="s">
        <v>85</v>
      </c>
      <c r="J4" s="259" t="s">
        <v>84</v>
      </c>
      <c r="K4" s="259" t="s">
        <v>252</v>
      </c>
      <c r="L4" s="259" t="s">
        <v>253</v>
      </c>
      <c r="M4" s="259" t="s">
        <v>254</v>
      </c>
      <c r="N4" s="259" t="s">
        <v>255</v>
      </c>
      <c r="O4" s="259" t="s">
        <v>256</v>
      </c>
      <c r="P4" s="259" t="s">
        <v>257</v>
      </c>
      <c r="Q4" s="259" t="s">
        <v>258</v>
      </c>
      <c r="R4" s="259" t="s">
        <v>259</v>
      </c>
      <c r="S4" s="278" t="s">
        <v>91</v>
      </c>
      <c r="T4" s="257" t="s">
        <v>86</v>
      </c>
      <c r="U4" s="257" t="s">
        <v>85</v>
      </c>
      <c r="V4" s="257" t="s">
        <v>84</v>
      </c>
      <c r="W4" s="257" t="s">
        <v>252</v>
      </c>
      <c r="X4" s="257" t="s">
        <v>253</v>
      </c>
      <c r="Y4" s="257" t="s">
        <v>254</v>
      </c>
      <c r="Z4" s="257" t="s">
        <v>255</v>
      </c>
      <c r="AA4" s="257" t="s">
        <v>256</v>
      </c>
      <c r="AB4" s="257" t="s">
        <v>257</v>
      </c>
      <c r="AC4" s="257" t="s">
        <v>258</v>
      </c>
      <c r="AD4" s="257" t="s">
        <v>259</v>
      </c>
      <c r="AE4" s="280" t="s">
        <v>89</v>
      </c>
      <c r="AF4" s="245" t="s">
        <v>86</v>
      </c>
      <c r="AG4" s="245" t="s">
        <v>85</v>
      </c>
      <c r="AH4" s="245" t="s">
        <v>84</v>
      </c>
      <c r="AI4" s="245" t="s">
        <v>252</v>
      </c>
      <c r="AJ4" s="245" t="s">
        <v>253</v>
      </c>
      <c r="AK4" s="245" t="s">
        <v>254</v>
      </c>
      <c r="AL4" s="245" t="s">
        <v>255</v>
      </c>
      <c r="AM4" s="245" t="s">
        <v>256</v>
      </c>
      <c r="AN4" s="245" t="s">
        <v>257</v>
      </c>
      <c r="AO4" s="245" t="s">
        <v>258</v>
      </c>
      <c r="AP4" s="245" t="s">
        <v>259</v>
      </c>
      <c r="AQ4" s="281" t="s">
        <v>88</v>
      </c>
    </row>
    <row r="5" spans="1:43" ht="27.75" customHeight="1" thickBot="1" x14ac:dyDescent="0.3">
      <c r="A5" s="233"/>
      <c r="B5" s="233"/>
      <c r="C5" s="233"/>
      <c r="D5" s="233"/>
      <c r="E5" s="233"/>
      <c r="F5" s="233"/>
      <c r="G5" s="23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79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41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47"/>
    </row>
    <row r="6" spans="1:43" ht="39.950000000000003" customHeight="1" x14ac:dyDescent="0.25">
      <c r="A6" s="33" t="s">
        <v>222</v>
      </c>
      <c r="B6" s="33" t="s">
        <v>223</v>
      </c>
      <c r="C6" s="47" t="s">
        <v>29</v>
      </c>
      <c r="D6" s="33">
        <v>44738803</v>
      </c>
      <c r="E6" s="33" t="s">
        <v>30</v>
      </c>
      <c r="F6" s="34">
        <v>110000</v>
      </c>
      <c r="G6" s="35">
        <v>80000</v>
      </c>
      <c r="H6" s="20">
        <v>4</v>
      </c>
      <c r="I6" s="20">
        <v>3</v>
      </c>
      <c r="J6" s="20">
        <v>5</v>
      </c>
      <c r="K6" s="20">
        <v>5</v>
      </c>
      <c r="L6" s="20">
        <v>2</v>
      </c>
      <c r="M6" s="20">
        <v>5</v>
      </c>
      <c r="N6" s="20">
        <v>3</v>
      </c>
      <c r="O6" s="20">
        <v>2</v>
      </c>
      <c r="P6" s="20">
        <v>3</v>
      </c>
      <c r="Q6" s="20">
        <v>5</v>
      </c>
      <c r="R6" s="20">
        <v>5</v>
      </c>
      <c r="S6" s="77">
        <f>SUM(H6:R6)/11</f>
        <v>3.8181818181818183</v>
      </c>
      <c r="T6" s="20">
        <v>3</v>
      </c>
      <c r="U6" s="20">
        <v>4</v>
      </c>
      <c r="V6" s="20">
        <v>5</v>
      </c>
      <c r="W6" s="20">
        <v>5</v>
      </c>
      <c r="X6" s="20">
        <v>3</v>
      </c>
      <c r="Y6" s="20">
        <v>5</v>
      </c>
      <c r="Z6" s="20">
        <v>4</v>
      </c>
      <c r="AA6" s="20">
        <v>3</v>
      </c>
      <c r="AB6" s="20">
        <v>2</v>
      </c>
      <c r="AC6" s="20">
        <v>5</v>
      </c>
      <c r="AD6" s="20">
        <v>5</v>
      </c>
      <c r="AE6" s="24">
        <f>SUM(T6:AD6)/11</f>
        <v>4</v>
      </c>
      <c r="AF6" s="20">
        <v>3</v>
      </c>
      <c r="AG6" s="20">
        <v>4</v>
      </c>
      <c r="AH6" s="20">
        <v>5</v>
      </c>
      <c r="AI6" s="20">
        <v>4</v>
      </c>
      <c r="AJ6" s="20">
        <v>2</v>
      </c>
      <c r="AK6" s="20">
        <v>5</v>
      </c>
      <c r="AL6" s="20">
        <v>5</v>
      </c>
      <c r="AM6" s="20">
        <v>2</v>
      </c>
      <c r="AN6" s="20">
        <v>3</v>
      </c>
      <c r="AO6" s="20">
        <v>5</v>
      </c>
      <c r="AP6" s="20">
        <v>3</v>
      </c>
      <c r="AQ6" s="25">
        <f>SUM(AF6:AP6)/11</f>
        <v>3.7272727272727271</v>
      </c>
    </row>
    <row r="7" spans="1:43" ht="39.950000000000003" customHeight="1" x14ac:dyDescent="0.25">
      <c r="A7" s="32" t="s">
        <v>224</v>
      </c>
      <c r="B7" s="32" t="s">
        <v>42</v>
      </c>
      <c r="C7" s="32" t="s">
        <v>43</v>
      </c>
      <c r="D7" s="32">
        <v>68177950</v>
      </c>
      <c r="E7" s="32" t="s">
        <v>44</v>
      </c>
      <c r="F7" s="36">
        <v>155000</v>
      </c>
      <c r="G7" s="37">
        <v>74000</v>
      </c>
      <c r="H7" s="18">
        <v>3</v>
      </c>
      <c r="I7" s="18">
        <v>4</v>
      </c>
      <c r="J7" s="18">
        <v>4</v>
      </c>
      <c r="K7" s="18">
        <v>4</v>
      </c>
      <c r="L7" s="18">
        <v>1</v>
      </c>
      <c r="M7" s="18">
        <v>5</v>
      </c>
      <c r="N7" s="18">
        <v>2</v>
      </c>
      <c r="O7" s="18">
        <v>3</v>
      </c>
      <c r="P7" s="18">
        <v>3</v>
      </c>
      <c r="Q7" s="18">
        <v>2</v>
      </c>
      <c r="R7" s="18">
        <v>3</v>
      </c>
      <c r="S7" s="77">
        <f t="shared" ref="S7:S8" si="0">SUM(H7:R7)/11</f>
        <v>3.0909090909090908</v>
      </c>
      <c r="T7" s="18">
        <v>3</v>
      </c>
      <c r="U7" s="18">
        <v>5</v>
      </c>
      <c r="V7" s="18">
        <v>4</v>
      </c>
      <c r="W7" s="18">
        <v>4</v>
      </c>
      <c r="X7" s="18">
        <v>1</v>
      </c>
      <c r="Y7" s="18">
        <v>4</v>
      </c>
      <c r="Z7" s="18">
        <v>2</v>
      </c>
      <c r="AA7" s="18">
        <v>4</v>
      </c>
      <c r="AB7" s="18">
        <v>3</v>
      </c>
      <c r="AC7" s="18">
        <v>3</v>
      </c>
      <c r="AD7" s="18">
        <v>3</v>
      </c>
      <c r="AE7" s="24">
        <f t="shared" ref="AE7:AE8" si="1">SUM(T7:AD7)/11</f>
        <v>3.2727272727272729</v>
      </c>
      <c r="AF7" s="18">
        <v>3</v>
      </c>
      <c r="AG7" s="18">
        <v>5</v>
      </c>
      <c r="AH7" s="18">
        <v>4</v>
      </c>
      <c r="AI7" s="18">
        <v>4</v>
      </c>
      <c r="AJ7" s="18">
        <v>1</v>
      </c>
      <c r="AK7" s="18">
        <v>5</v>
      </c>
      <c r="AL7" s="18">
        <v>2</v>
      </c>
      <c r="AM7" s="18">
        <v>3</v>
      </c>
      <c r="AN7" s="18">
        <v>3</v>
      </c>
      <c r="AO7" s="18">
        <v>0</v>
      </c>
      <c r="AP7" s="18">
        <v>3</v>
      </c>
      <c r="AQ7" s="25">
        <f t="shared" ref="AQ7:AQ8" si="2">SUM(AF7:AP7)/11</f>
        <v>3</v>
      </c>
    </row>
    <row r="8" spans="1:43" ht="39.950000000000003" customHeight="1" x14ac:dyDescent="0.25">
      <c r="A8" s="32" t="s">
        <v>225</v>
      </c>
      <c r="B8" s="32" t="s">
        <v>41</v>
      </c>
      <c r="C8" s="32" t="s">
        <v>28</v>
      </c>
      <c r="D8" s="32">
        <v>87092581</v>
      </c>
      <c r="E8" s="32" t="s">
        <v>162</v>
      </c>
      <c r="F8" s="36">
        <v>76000</v>
      </c>
      <c r="G8" s="37">
        <v>54000</v>
      </c>
      <c r="H8" s="18">
        <v>4</v>
      </c>
      <c r="I8" s="18">
        <v>3</v>
      </c>
      <c r="J8" s="18">
        <v>4</v>
      </c>
      <c r="K8" s="18">
        <v>5</v>
      </c>
      <c r="L8" s="18">
        <v>2</v>
      </c>
      <c r="M8" s="18">
        <v>4</v>
      </c>
      <c r="N8" s="18">
        <v>2</v>
      </c>
      <c r="O8" s="18">
        <v>2</v>
      </c>
      <c r="P8" s="18">
        <v>4</v>
      </c>
      <c r="Q8" s="18">
        <v>5</v>
      </c>
      <c r="R8" s="18">
        <v>5</v>
      </c>
      <c r="S8" s="77">
        <f t="shared" si="0"/>
        <v>3.6363636363636362</v>
      </c>
      <c r="T8" s="18">
        <v>4</v>
      </c>
      <c r="U8" s="18">
        <v>4</v>
      </c>
      <c r="V8" s="18">
        <v>4</v>
      </c>
      <c r="W8" s="18">
        <v>5</v>
      </c>
      <c r="X8" s="18">
        <v>2</v>
      </c>
      <c r="Y8" s="18">
        <v>3</v>
      </c>
      <c r="Z8" s="18">
        <v>3</v>
      </c>
      <c r="AA8" s="18">
        <v>2</v>
      </c>
      <c r="AB8" s="18">
        <v>3</v>
      </c>
      <c r="AC8" s="18">
        <v>5</v>
      </c>
      <c r="AD8" s="18">
        <v>5</v>
      </c>
      <c r="AE8" s="24">
        <f t="shared" si="1"/>
        <v>3.6363636363636362</v>
      </c>
      <c r="AF8" s="18">
        <v>3</v>
      </c>
      <c r="AG8" s="18">
        <v>4</v>
      </c>
      <c r="AH8" s="18">
        <v>4</v>
      </c>
      <c r="AI8" s="18">
        <v>5</v>
      </c>
      <c r="AJ8" s="18">
        <v>2</v>
      </c>
      <c r="AK8" s="18">
        <v>3</v>
      </c>
      <c r="AL8" s="18">
        <v>4</v>
      </c>
      <c r="AM8" s="18">
        <v>2</v>
      </c>
      <c r="AN8" s="18">
        <v>4</v>
      </c>
      <c r="AO8" s="18">
        <v>5</v>
      </c>
      <c r="AP8" s="18">
        <v>5</v>
      </c>
      <c r="AQ8" s="25">
        <f t="shared" si="2"/>
        <v>3.7272727272727271</v>
      </c>
    </row>
    <row r="9" spans="1:43" x14ac:dyDescent="0.25">
      <c r="A9" s="19"/>
      <c r="B9" s="49"/>
      <c r="C9" s="49"/>
      <c r="D9" s="49"/>
      <c r="E9" s="19"/>
      <c r="F9" s="66">
        <f>SUM(F6:F8)</f>
        <v>341000</v>
      </c>
      <c r="G9" s="65">
        <f>SUM(G6:G8)</f>
        <v>208000</v>
      </c>
    </row>
    <row r="10" spans="1:43" x14ac:dyDescent="0.25">
      <c r="A10" s="19"/>
      <c r="B10" s="49"/>
      <c r="C10" s="49"/>
      <c r="D10" s="49"/>
      <c r="E10" s="19"/>
      <c r="F10" s="49"/>
      <c r="G10" s="19"/>
    </row>
  </sheetData>
  <mergeCells count="47">
    <mergeCell ref="AG4:AG5"/>
    <mergeCell ref="AI4:AI5"/>
    <mergeCell ref="AK4:AK5"/>
    <mergeCell ref="I4:I5"/>
    <mergeCell ref="J4:J5"/>
    <mergeCell ref="V4:V5"/>
    <mergeCell ref="W4:W5"/>
    <mergeCell ref="N4:N5"/>
    <mergeCell ref="P4:P5"/>
    <mergeCell ref="AD4:AD5"/>
    <mergeCell ref="Y4:Y5"/>
    <mergeCell ref="Z4:Z5"/>
    <mergeCell ref="AA4:AA5"/>
    <mergeCell ref="AB4:AB5"/>
    <mergeCell ref="AC4:AC5"/>
    <mergeCell ref="A1:B1"/>
    <mergeCell ref="AF3:AQ3"/>
    <mergeCell ref="AF4:AF5"/>
    <mergeCell ref="AH4:AH5"/>
    <mergeCell ref="AJ4:AJ5"/>
    <mergeCell ref="AL4:AL5"/>
    <mergeCell ref="AM4:AM5"/>
    <mergeCell ref="AN4:AN5"/>
    <mergeCell ref="AO4:AO5"/>
    <mergeCell ref="AP4:AP5"/>
    <mergeCell ref="AQ4:AQ5"/>
    <mergeCell ref="A3:A5"/>
    <mergeCell ref="B3:B5"/>
    <mergeCell ref="C3:C5"/>
    <mergeCell ref="D3:D5"/>
    <mergeCell ref="E3:E5"/>
    <mergeCell ref="F3:F5"/>
    <mergeCell ref="G3:G5"/>
    <mergeCell ref="X4:X5"/>
    <mergeCell ref="H3:S3"/>
    <mergeCell ref="T3:AE3"/>
    <mergeCell ref="H4:H5"/>
    <mergeCell ref="K4:K5"/>
    <mergeCell ref="L4:L5"/>
    <mergeCell ref="M4:M5"/>
    <mergeCell ref="O4:O5"/>
    <mergeCell ref="Q4:Q5"/>
    <mergeCell ref="R4:R5"/>
    <mergeCell ref="S4:S5"/>
    <mergeCell ref="T4:T5"/>
    <mergeCell ref="U4:U5"/>
    <mergeCell ref="AE4:AE5"/>
  </mergeCells>
  <pageMargins left="0.7" right="0.7" top="0.78740157499999996" bottom="0.78740157499999996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</vt:i4>
      </vt:variant>
    </vt:vector>
  </HeadingPairs>
  <TitlesOfParts>
    <vt:vector size="13" baseType="lpstr">
      <vt:lpstr>K1_23</vt:lpstr>
      <vt:lpstr>K2_23</vt:lpstr>
      <vt:lpstr>K3_23</vt:lpstr>
      <vt:lpstr>K4_23</vt:lpstr>
      <vt:lpstr>K1_23_Hodnotitelé</vt:lpstr>
      <vt:lpstr>K2_23_Hodnotitelé</vt:lpstr>
      <vt:lpstr>K3_23_Hodnotitelé</vt:lpstr>
      <vt:lpstr>K4_23_Hodnotitelé</vt:lpstr>
      <vt:lpstr>K1_23!Oblast_tisku</vt:lpstr>
      <vt:lpstr>K1_23_Hodnotitelé!Oblast_tisku</vt:lpstr>
      <vt:lpstr>K2_23!Oblast_tisku</vt:lpstr>
      <vt:lpstr>K3_23!Oblast_tisku</vt:lpstr>
      <vt:lpstr>K4_23!Oblast_tisku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Projekty - 8. 10. 2021</dc:title>
  <dc:subject/>
  <dc:creator>GrantYS</dc:creator>
  <cp:keywords/>
  <dc:description/>
  <cp:lastModifiedBy>Jiskrová Lenka</cp:lastModifiedBy>
  <cp:lastPrinted>2022-11-24T09:40:07Z</cp:lastPrinted>
  <dcterms:created xsi:type="dcterms:W3CDTF">2021-10-08T09:10:12Z</dcterms:created>
  <dcterms:modified xsi:type="dcterms:W3CDTF">2022-12-05T09:34:20Z</dcterms:modified>
  <cp:category/>
</cp:coreProperties>
</file>